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0" yWindow="-210" windowWidth="19125" windowHeight="8010" tabRatio="666" activeTab="1"/>
  </bookViews>
  <sheets>
    <sheet name="Measurements_Results" sheetId="6" r:id="rId1"/>
    <sheet name="Comfort zones diagram" sheetId="1" r:id="rId2"/>
    <sheet name="Calibration_data" sheetId="5" r:id="rId3"/>
    <sheet name="Diagram data Rcl" sheetId="7" r:id="rId4"/>
  </sheets>
  <calcPr calcId="125725"/>
</workbook>
</file>

<file path=xl/calcChain.xml><?xml version="1.0" encoding="utf-8"?>
<calcChain xmlns="http://schemas.openxmlformats.org/spreadsheetml/2006/main">
  <c r="E6" i="1"/>
  <c r="N12" i="7" l="1"/>
  <c r="N10"/>
  <c r="F6" i="1"/>
  <c r="Q6" i="7"/>
  <c r="F81" i="1"/>
  <c r="E81"/>
  <c r="D81"/>
  <c r="F57"/>
  <c r="E57"/>
  <c r="D57"/>
  <c r="F32"/>
  <c r="E32"/>
  <c r="D32"/>
  <c r="G6"/>
  <c r="D6"/>
  <c r="R6" i="7"/>
  <c r="W6"/>
  <c r="D30" i="6"/>
  <c r="E32"/>
  <c r="D80"/>
  <c r="D79"/>
  <c r="Q24" i="7" l="1"/>
  <c r="P24" s="1"/>
  <c r="D27" i="5"/>
  <c r="F99" i="1"/>
  <c r="G99" s="1"/>
  <c r="F75"/>
  <c r="G75" s="1"/>
  <c r="G50"/>
  <c r="F50"/>
  <c r="G24"/>
  <c r="F24"/>
  <c r="E99"/>
  <c r="E75"/>
  <c r="E50"/>
  <c r="E119" i="6"/>
  <c r="E129" s="1"/>
  <c r="E87"/>
  <c r="E97" s="1"/>
  <c r="E55"/>
  <c r="E65" s="1"/>
  <c r="E128"/>
  <c r="D128"/>
  <c r="E96"/>
  <c r="D96"/>
  <c r="E64"/>
  <c r="D64" s="1"/>
  <c r="D83" i="1"/>
  <c r="D84"/>
  <c r="D46"/>
  <c r="E24"/>
  <c r="D24"/>
  <c r="D50" s="1"/>
  <c r="D32" i="6"/>
  <c r="E33"/>
  <c r="D23" i="1"/>
  <c r="D98" s="1"/>
  <c r="D22"/>
  <c r="D97" s="1"/>
  <c r="D21"/>
  <c r="D72" s="1"/>
  <c r="D20"/>
  <c r="D95" s="1"/>
  <c r="D19"/>
  <c r="D45" s="1"/>
  <c r="D18"/>
  <c r="D44" s="1"/>
  <c r="D17"/>
  <c r="D43" s="1"/>
  <c r="D16"/>
  <c r="D42" s="1"/>
  <c r="D15"/>
  <c r="D90" s="1"/>
  <c r="D14"/>
  <c r="D89" s="1"/>
  <c r="D13"/>
  <c r="D64" s="1"/>
  <c r="D12"/>
  <c r="D38" s="1"/>
  <c r="D11"/>
  <c r="D37" s="1"/>
  <c r="D10"/>
  <c r="D36" s="1"/>
  <c r="D9"/>
  <c r="D35" s="1"/>
  <c r="D8"/>
  <c r="D34" s="1"/>
  <c r="D7"/>
  <c r="D82" s="1"/>
  <c r="L24" i="7" l="1"/>
  <c r="M24"/>
  <c r="O24"/>
  <c r="F22" s="1"/>
  <c r="N24"/>
  <c r="D87" i="1"/>
  <c r="D91"/>
  <c r="D92"/>
  <c r="D60"/>
  <c r="D63"/>
  <c r="D68"/>
  <c r="D41"/>
  <c r="D49"/>
  <c r="D66"/>
  <c r="D71"/>
  <c r="D74"/>
  <c r="D58"/>
  <c r="D99"/>
  <c r="D73"/>
  <c r="D47"/>
  <c r="D65"/>
  <c r="D39"/>
  <c r="D48"/>
  <c r="D40"/>
  <c r="D75"/>
  <c r="D67"/>
  <c r="D59"/>
  <c r="D93"/>
  <c r="D85"/>
  <c r="D94"/>
  <c r="D69"/>
  <c r="D61"/>
  <c r="D33"/>
  <c r="D70"/>
  <c r="D62"/>
  <c r="D96"/>
  <c r="D88"/>
  <c r="D86"/>
  <c r="D31" i="6"/>
  <c r="D23"/>
  <c r="E4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D4"/>
  <c r="E31"/>
  <c r="E30"/>
  <c r="E29"/>
  <c r="E26"/>
  <c r="E25"/>
  <c r="E24"/>
  <c r="E23"/>
  <c r="E22"/>
  <c r="E21"/>
  <c r="E18"/>
  <c r="E17"/>
  <c r="E16"/>
  <c r="E15"/>
  <c r="D19"/>
  <c r="D20"/>
  <c r="E20"/>
  <c r="E78" i="1"/>
  <c r="E77"/>
  <c r="E54"/>
  <c r="E53"/>
  <c r="E29"/>
  <c r="E28"/>
  <c r="E3"/>
  <c r="E2"/>
  <c r="D89" i="6"/>
  <c r="E73" i="1" s="1"/>
  <c r="D90" i="6"/>
  <c r="E74" i="1" s="1"/>
  <c r="D95" i="6"/>
  <c r="E70" i="1" s="1"/>
  <c r="D83" i="6"/>
  <c r="E62" i="1" s="1"/>
  <c r="D87" i="6"/>
  <c r="E60" i="1" s="1"/>
  <c r="E65"/>
  <c r="D93" i="6"/>
  <c r="E58" i="1" s="1"/>
  <c r="E127" i="6"/>
  <c r="D127"/>
  <c r="E94" i="1" s="1"/>
  <c r="E126" i="6"/>
  <c r="D126"/>
  <c r="E93" i="1" s="1"/>
  <c r="E125" i="6"/>
  <c r="D125"/>
  <c r="E82" i="1" s="1"/>
  <c r="E124" i="6"/>
  <c r="D124"/>
  <c r="E92" i="1" s="1"/>
  <c r="E123" i="6"/>
  <c r="D123"/>
  <c r="E91" i="1" s="1"/>
  <c r="E122" i="6"/>
  <c r="D122"/>
  <c r="E98" i="1" s="1"/>
  <c r="E121" i="6"/>
  <c r="D121"/>
  <c r="E97" i="1" s="1"/>
  <c r="E120" i="6"/>
  <c r="D120"/>
  <c r="E83" i="1" s="1"/>
  <c r="D119" i="6"/>
  <c r="E84" i="1" s="1"/>
  <c r="E118" i="6"/>
  <c r="D118"/>
  <c r="E96" i="1" s="1"/>
  <c r="E117" i="6"/>
  <c r="D117"/>
  <c r="E95" i="1" s="1"/>
  <c r="E116" i="6"/>
  <c r="D116"/>
  <c r="E85" i="1" s="1"/>
  <c r="E115" i="6"/>
  <c r="D115"/>
  <c r="E86" i="1" s="1"/>
  <c r="E114" i="6"/>
  <c r="D114"/>
  <c r="E88" i="1" s="1"/>
  <c r="E113" i="6"/>
  <c r="D113"/>
  <c r="E87" i="1" s="1"/>
  <c r="E112" i="6"/>
  <c r="D112"/>
  <c r="E90" i="1" s="1"/>
  <c r="E111" i="6"/>
  <c r="D111"/>
  <c r="E89" i="1" s="1"/>
  <c r="E95" i="6"/>
  <c r="E94"/>
  <c r="D94"/>
  <c r="E69" i="1" s="1"/>
  <c r="E93" i="6"/>
  <c r="E92"/>
  <c r="D92"/>
  <c r="E68" i="1" s="1"/>
  <c r="E91" i="6"/>
  <c r="D91"/>
  <c r="E67" i="1" s="1"/>
  <c r="E90" i="6"/>
  <c r="E89"/>
  <c r="E88"/>
  <c r="D88"/>
  <c r="E59" i="1" s="1"/>
  <c r="E86" i="6"/>
  <c r="D86"/>
  <c r="E72" i="1" s="1"/>
  <c r="E85" i="6"/>
  <c r="D85"/>
  <c r="E71" i="1" s="1"/>
  <c r="E84" i="6"/>
  <c r="D84"/>
  <c r="E61" i="1" s="1"/>
  <c r="E83" i="6"/>
  <c r="E82"/>
  <c r="D82"/>
  <c r="E64" i="1" s="1"/>
  <c r="E81" i="6"/>
  <c r="D81"/>
  <c r="E63" i="1" s="1"/>
  <c r="E80" i="6"/>
  <c r="E66" i="1"/>
  <c r="E79" i="6"/>
  <c r="F98" i="1"/>
  <c r="F97"/>
  <c r="F96"/>
  <c r="F95"/>
  <c r="F94"/>
  <c r="F93"/>
  <c r="F92"/>
  <c r="F91"/>
  <c r="F90"/>
  <c r="F89"/>
  <c r="F88"/>
  <c r="F87"/>
  <c r="F86"/>
  <c r="F85"/>
  <c r="F84"/>
  <c r="F83"/>
  <c r="F82"/>
  <c r="F74"/>
  <c r="F73"/>
  <c r="F72"/>
  <c r="F71"/>
  <c r="F70"/>
  <c r="F69"/>
  <c r="F68"/>
  <c r="F67"/>
  <c r="F66"/>
  <c r="F65"/>
  <c r="F64"/>
  <c r="F63"/>
  <c r="F62"/>
  <c r="F61"/>
  <c r="F60"/>
  <c r="F59"/>
  <c r="F58"/>
  <c r="D22" i="7" l="1"/>
  <c r="G81" i="1"/>
  <c r="G82"/>
  <c r="G89"/>
  <c r="G85"/>
  <c r="G88"/>
  <c r="G96"/>
  <c r="G98"/>
  <c r="G68"/>
  <c r="G93"/>
  <c r="G61"/>
  <c r="G69"/>
  <c r="G62"/>
  <c r="G66"/>
  <c r="G91"/>
  <c r="G64"/>
  <c r="G65"/>
  <c r="G87"/>
  <c r="G59"/>
  <c r="G90"/>
  <c r="G83"/>
  <c r="G63"/>
  <c r="G86"/>
  <c r="G84"/>
  <c r="G97"/>
  <c r="G95"/>
  <c r="G94"/>
  <c r="G92"/>
  <c r="G74"/>
  <c r="G73"/>
  <c r="G72"/>
  <c r="G71"/>
  <c r="G70"/>
  <c r="G67"/>
  <c r="G60"/>
  <c r="G58"/>
  <c r="D26" i="5"/>
  <c r="D24"/>
  <c r="D23"/>
  <c r="D22"/>
  <c r="D18"/>
  <c r="D16"/>
  <c r="D15"/>
  <c r="D14"/>
  <c r="Q11" i="7" s="1"/>
  <c r="D10" i="5"/>
  <c r="D11"/>
  <c r="D12"/>
  <c r="D13"/>
  <c r="D17"/>
  <c r="D19"/>
  <c r="D20"/>
  <c r="Q22" i="7" s="1"/>
  <c r="D21" i="5"/>
  <c r="Q23" i="7" s="1"/>
  <c r="D25" i="5"/>
  <c r="D63" i="6"/>
  <c r="E45" i="1" s="1"/>
  <c r="D62" i="6"/>
  <c r="E44" i="1" s="1"/>
  <c r="D61" i="6"/>
  <c r="E33" i="1" s="1"/>
  <c r="D60" i="6"/>
  <c r="E43" i="1" s="1"/>
  <c r="D59" i="6"/>
  <c r="E42" i="1" s="1"/>
  <c r="D58" i="6"/>
  <c r="E49" i="1" s="1"/>
  <c r="D57" i="6"/>
  <c r="E48" i="1" s="1"/>
  <c r="D56" i="6"/>
  <c r="E34" i="1" s="1"/>
  <c r="D55" i="6"/>
  <c r="E35" i="1" s="1"/>
  <c r="D54" i="6"/>
  <c r="E47" i="1" s="1"/>
  <c r="D53" i="6"/>
  <c r="E46" i="1" s="1"/>
  <c r="D52" i="6"/>
  <c r="E36" i="1" s="1"/>
  <c r="D51" i="6"/>
  <c r="E37" i="1" s="1"/>
  <c r="D50" i="6"/>
  <c r="E39" i="1" s="1"/>
  <c r="D49" i="6"/>
  <c r="E38" i="1" s="1"/>
  <c r="D48" i="6"/>
  <c r="E41" i="1" s="1"/>
  <c r="D47" i="6"/>
  <c r="E40" i="1" s="1"/>
  <c r="E63" i="6"/>
  <c r="E62"/>
  <c r="E61"/>
  <c r="E60"/>
  <c r="E59"/>
  <c r="E58"/>
  <c r="E57"/>
  <c r="E56"/>
  <c r="E54"/>
  <c r="E53"/>
  <c r="E52"/>
  <c r="E51"/>
  <c r="E50"/>
  <c r="E49"/>
  <c r="E48"/>
  <c r="E47"/>
  <c r="E28"/>
  <c r="E27"/>
  <c r="E10" i="1"/>
  <c r="E9"/>
  <c r="E19" i="6"/>
  <c r="D15"/>
  <c r="E14" i="1" s="1"/>
  <c r="G57" l="1"/>
  <c r="M8" i="7"/>
  <c r="Q8"/>
  <c r="N8" s="1"/>
  <c r="F33" i="1"/>
  <c r="D29" i="6"/>
  <c r="E7" i="1" s="1"/>
  <c r="D24" i="6"/>
  <c r="E8" i="1" s="1"/>
  <c r="Q19" i="7"/>
  <c r="Q18"/>
  <c r="Q7"/>
  <c r="Q16"/>
  <c r="Q9"/>
  <c r="Q21"/>
  <c r="Q20"/>
  <c r="Q14"/>
  <c r="Q17"/>
  <c r="Q10"/>
  <c r="Q13"/>
  <c r="Q12"/>
  <c r="Q15"/>
  <c r="V7" l="1"/>
  <c r="V8"/>
  <c r="V9"/>
  <c r="V10"/>
  <c r="V12"/>
  <c r="V13"/>
  <c r="V14"/>
  <c r="V15"/>
  <c r="V16"/>
  <c r="V17"/>
  <c r="V18"/>
  <c r="V19"/>
  <c r="V20"/>
  <c r="V21"/>
  <c r="V22"/>
  <c r="V23"/>
  <c r="V11"/>
  <c r="F7" i="1"/>
  <c r="L6" i="7" l="1"/>
  <c r="V6" l="1"/>
  <c r="M2"/>
  <c r="E22"/>
  <c r="C22"/>
  <c r="M7"/>
  <c r="N7"/>
  <c r="O7"/>
  <c r="P7"/>
  <c r="F5" s="1"/>
  <c r="O8"/>
  <c r="P8"/>
  <c r="M9"/>
  <c r="N9"/>
  <c r="O9"/>
  <c r="P9"/>
  <c r="M10"/>
  <c r="O10"/>
  <c r="P10"/>
  <c r="M12"/>
  <c r="O12"/>
  <c r="P12"/>
  <c r="M13"/>
  <c r="N13"/>
  <c r="O13"/>
  <c r="P13"/>
  <c r="M14"/>
  <c r="N14"/>
  <c r="O14"/>
  <c r="P14"/>
  <c r="M15"/>
  <c r="N15"/>
  <c r="O15"/>
  <c r="P15"/>
  <c r="M16"/>
  <c r="N16"/>
  <c r="O16"/>
  <c r="P16"/>
  <c r="M17"/>
  <c r="N17"/>
  <c r="O17"/>
  <c r="P17"/>
  <c r="M18"/>
  <c r="N18"/>
  <c r="O18"/>
  <c r="P18"/>
  <c r="M19"/>
  <c r="N19"/>
  <c r="O19"/>
  <c r="P19"/>
  <c r="M20"/>
  <c r="N20"/>
  <c r="O20"/>
  <c r="P20"/>
  <c r="M21"/>
  <c r="N21"/>
  <c r="O21"/>
  <c r="P21"/>
  <c r="M22"/>
  <c r="N22"/>
  <c r="O22"/>
  <c r="P22"/>
  <c r="M23"/>
  <c r="N23"/>
  <c r="O23"/>
  <c r="P23"/>
  <c r="M11"/>
  <c r="N11"/>
  <c r="O11"/>
  <c r="P11"/>
  <c r="M6"/>
  <c r="N6"/>
  <c r="O6"/>
  <c r="P6"/>
  <c r="L7"/>
  <c r="C5" s="1"/>
  <c r="L8"/>
  <c r="C6" s="1"/>
  <c r="L9"/>
  <c r="C7" s="1"/>
  <c r="L10"/>
  <c r="C8" s="1"/>
  <c r="L12"/>
  <c r="C10" s="1"/>
  <c r="L13"/>
  <c r="C11" s="1"/>
  <c r="L14"/>
  <c r="C12" s="1"/>
  <c r="L15"/>
  <c r="C13" s="1"/>
  <c r="L16"/>
  <c r="C14" s="1"/>
  <c r="L17"/>
  <c r="C15" s="1"/>
  <c r="L18"/>
  <c r="C16" s="1"/>
  <c r="L19"/>
  <c r="C17" s="1"/>
  <c r="L20"/>
  <c r="C18" s="1"/>
  <c r="L21"/>
  <c r="C19" s="1"/>
  <c r="L22"/>
  <c r="C20" s="1"/>
  <c r="L23"/>
  <c r="C21" s="1"/>
  <c r="L11"/>
  <c r="C9" s="1"/>
  <c r="C4"/>
  <c r="D17" i="6"/>
  <c r="E12" i="1" s="1"/>
  <c r="F18" i="7" l="1"/>
  <c r="F14"/>
  <c r="F10"/>
  <c r="E5"/>
  <c r="F9"/>
  <c r="E14"/>
  <c r="E9"/>
  <c r="E15"/>
  <c r="E6"/>
  <c r="E4"/>
  <c r="E19"/>
  <c r="E11"/>
  <c r="E18"/>
  <c r="E10"/>
  <c r="E7"/>
  <c r="F11"/>
  <c r="F17"/>
  <c r="F8"/>
  <c r="F6"/>
  <c r="F19"/>
  <c r="F21"/>
  <c r="F15"/>
  <c r="F4"/>
  <c r="E21"/>
  <c r="E17"/>
  <c r="E8"/>
  <c r="F13"/>
  <c r="E13"/>
  <c r="D5"/>
  <c r="E16"/>
  <c r="F12"/>
  <c r="E12"/>
  <c r="F20"/>
  <c r="E20"/>
  <c r="F16"/>
  <c r="F7"/>
  <c r="D4"/>
  <c r="D6"/>
  <c r="E19" i="1"/>
  <c r="E18"/>
  <c r="D28" i="6"/>
  <c r="E17" i="1" s="1"/>
  <c r="D27" i="6"/>
  <c r="E16" i="1" s="1"/>
  <c r="D26" i="6"/>
  <c r="E23" i="1" s="1"/>
  <c r="D25" i="6"/>
  <c r="E22" i="1" s="1"/>
  <c r="D22" i="6"/>
  <c r="E21" i="1" s="1"/>
  <c r="D21" i="6"/>
  <c r="E20" i="1" s="1"/>
  <c r="E11"/>
  <c r="D18" i="6"/>
  <c r="E13" i="1" s="1"/>
  <c r="D16" i="6"/>
  <c r="E15" i="1" s="1"/>
  <c r="D8" i="7" l="1"/>
  <c r="D7"/>
  <c r="D10" l="1"/>
  <c r="F21" i="1"/>
  <c r="G21" s="1"/>
  <c r="F47"/>
  <c r="G47" s="1"/>
  <c r="F19"/>
  <c r="G19" s="1"/>
  <c r="F40"/>
  <c r="G40" s="1"/>
  <c r="F49"/>
  <c r="G49" s="1"/>
  <c r="F37"/>
  <c r="G37" s="1"/>
  <c r="F20"/>
  <c r="G20" s="1"/>
  <c r="F45"/>
  <c r="G45" s="1"/>
  <c r="F35"/>
  <c r="F42"/>
  <c r="G42" s="1"/>
  <c r="F9"/>
  <c r="G9" s="1"/>
  <c r="F48"/>
  <c r="G48" s="1"/>
  <c r="F14"/>
  <c r="G14" s="1"/>
  <c r="F46"/>
  <c r="G46" s="1"/>
  <c r="F22"/>
  <c r="G22" s="1"/>
  <c r="F13"/>
  <c r="G13" s="1"/>
  <c r="F12"/>
  <c r="G12" s="1"/>
  <c r="F10"/>
  <c r="G10" s="1"/>
  <c r="F38"/>
  <c r="G38" s="1"/>
  <c r="F36"/>
  <c r="G36" s="1"/>
  <c r="F39"/>
  <c r="G39" s="1"/>
  <c r="F44"/>
  <c r="G44" s="1"/>
  <c r="F18"/>
  <c r="G18" s="1"/>
  <c r="F8"/>
  <c r="F34"/>
  <c r="F17"/>
  <c r="G17" s="1"/>
  <c r="F43"/>
  <c r="G43" s="1"/>
  <c r="F16"/>
  <c r="G16" s="1"/>
  <c r="F11"/>
  <c r="G11" s="1"/>
  <c r="F15"/>
  <c r="G15" s="1"/>
  <c r="F23"/>
  <c r="G23" s="1"/>
  <c r="F41"/>
  <c r="G34" l="1"/>
  <c r="G32"/>
  <c r="G8"/>
  <c r="D11" i="7"/>
  <c r="D12"/>
  <c r="D13"/>
  <c r="G33" i="1"/>
  <c r="G7"/>
  <c r="G35"/>
  <c r="G41"/>
  <c r="D15" i="7" l="1"/>
  <c r="D14"/>
  <c r="D17" l="1"/>
  <c r="D16"/>
  <c r="D18" l="1"/>
  <c r="D19"/>
  <c r="D21" l="1"/>
  <c r="D20"/>
  <c r="D9"/>
</calcChain>
</file>

<file path=xl/sharedStrings.xml><?xml version="1.0" encoding="utf-8"?>
<sst xmlns="http://schemas.openxmlformats.org/spreadsheetml/2006/main" count="484" uniqueCount="156">
  <si>
    <t xml:space="preserve">Zone </t>
  </si>
  <si>
    <t xml:space="preserve"> too cold</t>
  </si>
  <si>
    <t>cold comfort</t>
  </si>
  <si>
    <t>neutral</t>
  </si>
  <si>
    <t>warm comfort</t>
  </si>
  <si>
    <t>too warm</t>
  </si>
  <si>
    <t>Wholebody</t>
  </si>
  <si>
    <t>Scalp</t>
  </si>
  <si>
    <t>Face</t>
  </si>
  <si>
    <t>Chest</t>
  </si>
  <si>
    <t>Seat</t>
  </si>
  <si>
    <t>Teq</t>
  </si>
  <si>
    <t>Ts</t>
  </si>
  <si>
    <t>q</t>
  </si>
  <si>
    <t>Summer</t>
  </si>
  <si>
    <t>Zone</t>
  </si>
  <si>
    <t>Simulation:</t>
  </si>
  <si>
    <t>File:</t>
  </si>
  <si>
    <t>Manikin segment/B.c.</t>
  </si>
  <si>
    <t>[W/m2K]</t>
  </si>
  <si>
    <t>Arm_upper_R</t>
  </si>
  <si>
    <t>Arm_upper_L</t>
  </si>
  <si>
    <t>Arm_lower_L</t>
  </si>
  <si>
    <t>Arm_lower_R</t>
  </si>
  <si>
    <t>Hand L</t>
  </si>
  <si>
    <t>Hand R</t>
  </si>
  <si>
    <t>Thight L</t>
  </si>
  <si>
    <t>Thight R</t>
  </si>
  <si>
    <t>Calf L</t>
  </si>
  <si>
    <t>Calf R</t>
  </si>
  <si>
    <t>Foot L</t>
  </si>
  <si>
    <t>Foot R</t>
  </si>
  <si>
    <t>Back lower</t>
  </si>
  <si>
    <t>Back upper</t>
  </si>
  <si>
    <t>Arm_up_R</t>
  </si>
  <si>
    <t>Arm_up_L</t>
  </si>
  <si>
    <t>Surface</t>
  </si>
  <si>
    <t>Head</t>
  </si>
  <si>
    <t>R Up Arm Fr</t>
  </si>
  <si>
    <t>R Up Arm Bk</t>
  </si>
  <si>
    <t>L Up Arm Fr</t>
  </si>
  <si>
    <t>L Up Arm Bk</t>
  </si>
  <si>
    <t>R Forearm Fr</t>
  </si>
  <si>
    <t>R Forearm Bk</t>
  </si>
  <si>
    <t>L Forearm Fr</t>
  </si>
  <si>
    <t>L Forearm Bk</t>
  </si>
  <si>
    <t>R Hand</t>
  </si>
  <si>
    <t>L Hand</t>
  </si>
  <si>
    <t>Upper Chest</t>
  </si>
  <si>
    <t>Shoulders</t>
  </si>
  <si>
    <t>Stomach</t>
  </si>
  <si>
    <t>Mid Back</t>
  </si>
  <si>
    <t>Waist</t>
  </si>
  <si>
    <t>Lower Back</t>
  </si>
  <si>
    <t>R Up Thigh Fr</t>
  </si>
  <si>
    <t>R Up Thigh Grd</t>
  </si>
  <si>
    <t>R Up Thigh Bk</t>
  </si>
  <si>
    <t>L Up Thigh Fr</t>
  </si>
  <si>
    <t>L Up Thigh Grd</t>
  </si>
  <si>
    <t>L Up Thigh Bk</t>
  </si>
  <si>
    <t>R Lwr Thigh Fr</t>
  </si>
  <si>
    <t>R Lwr Thigh Bk</t>
  </si>
  <si>
    <t>L Lwr Thigh Fr</t>
  </si>
  <si>
    <t>L Lwr Thigh Bk</t>
  </si>
  <si>
    <t>R Calf Fr</t>
  </si>
  <si>
    <t>R Calf Bk</t>
  </si>
  <si>
    <t>L Calf Fr</t>
  </si>
  <si>
    <t>L Calf Bk</t>
  </si>
  <si>
    <t>R Foot</t>
  </si>
  <si>
    <t>L Foot</t>
  </si>
  <si>
    <t>AVG heat flux [W/m2]</t>
  </si>
  <si>
    <t>surface [m2]</t>
  </si>
  <si>
    <t>Tempreture of element</t>
  </si>
  <si>
    <t>Heat flux</t>
  </si>
  <si>
    <t xml:space="preserve">hcal </t>
  </si>
  <si>
    <t xml:space="preserve">Comfort zones - Newton </t>
  </si>
  <si>
    <t>Manikin_Arm_lower_L</t>
  </si>
  <si>
    <t>Manikin_Arm_lower_R</t>
  </si>
  <si>
    <t>Manikin_Arm_upper_L</t>
  </si>
  <si>
    <t>Manikin_Arm_upper_R</t>
  </si>
  <si>
    <t>Manikin_Back_lower</t>
  </si>
  <si>
    <t>Manikin_Back_upper</t>
  </si>
  <si>
    <t>Manikin_Calf_L</t>
  </si>
  <si>
    <t>Manikin_Calf_R</t>
  </si>
  <si>
    <t>Manikin_Chest</t>
  </si>
  <si>
    <t>Manikin_Face</t>
  </si>
  <si>
    <t>Manikin_Foot_L</t>
  </si>
  <si>
    <t>Manikin_Foot_R</t>
  </si>
  <si>
    <t>Manikin_Hand_L</t>
  </si>
  <si>
    <t>Manikin_Hand_R</t>
  </si>
  <si>
    <t>Manikin_Scalp</t>
  </si>
  <si>
    <t>Manikin_Thigh_L</t>
  </si>
  <si>
    <t>Manikin_Thigh_R</t>
  </si>
  <si>
    <t>Comfort zones diagram - PLOT</t>
  </si>
  <si>
    <t>a</t>
  </si>
  <si>
    <t>b</t>
  </si>
  <si>
    <t>L. Foot</t>
  </si>
  <si>
    <t>R. Foot</t>
  </si>
  <si>
    <t>L. Low leg</t>
  </si>
  <si>
    <t>R. Low leg</t>
  </si>
  <si>
    <t>L. Thigh</t>
  </si>
  <si>
    <t>R. Thigh</t>
  </si>
  <si>
    <t>Pelvis</t>
  </si>
  <si>
    <t>Top of head</t>
  </si>
  <si>
    <t>L. Hand</t>
  </si>
  <si>
    <t>R. Hand</t>
  </si>
  <si>
    <t>L. Forearm</t>
  </si>
  <si>
    <t>R. Forearm</t>
  </si>
  <si>
    <t>L. Upper arm</t>
  </si>
  <si>
    <t>R. Upper arm</t>
  </si>
  <si>
    <t>Back</t>
  </si>
  <si>
    <t>All</t>
  </si>
  <si>
    <t>MTV</t>
  </si>
  <si>
    <t>&lt;-1.5</t>
  </si>
  <si>
    <t>&lt;-0.5</t>
  </si>
  <si>
    <t>&gt;0.5</t>
  </si>
  <si>
    <t>&gt;1.5</t>
  </si>
  <si>
    <t xml:space="preserve"> -0.5...0.5</t>
  </si>
  <si>
    <t>http://homes.civil.aau.dk/pvn/cfd-benchmarks/cps_literature_comfort/Roomvent%202007/Nilsson_OH_Brohus_H_Nielsen_PV_2007b.pdf</t>
  </si>
  <si>
    <t>http://vbn.aau.dk/files/10729915/CFD_modeling_of_thermal_manikin_heat_loss_in_a_comfort_evaluation_benchmark_test</t>
  </si>
  <si>
    <t>http://hem.passagen.se/nilssons/mer_man_csp.htm</t>
  </si>
  <si>
    <t>°C</t>
  </si>
  <si>
    <t>Nilsson regression coef.</t>
  </si>
  <si>
    <t>Netwon surface temp</t>
  </si>
  <si>
    <t>Reference</t>
  </si>
  <si>
    <t>Area[m2]</t>
  </si>
  <si>
    <t>Newton</t>
  </si>
  <si>
    <t>Clothing</t>
  </si>
  <si>
    <t xml:space="preserve">Comfort zones for clothing </t>
  </si>
  <si>
    <t>clo</t>
  </si>
  <si>
    <t>Remark: validated for RT=0.9-1.9 clo, i.e. Rcl 0-1 clo</t>
  </si>
  <si>
    <t>Nilsson</t>
  </si>
  <si>
    <t>RT[clo]</t>
  </si>
  <si>
    <t>RT[m2KW]</t>
  </si>
  <si>
    <t>RCT</t>
  </si>
  <si>
    <t xml:space="preserve"> [m2K/W]</t>
  </si>
  <si>
    <t>Thigh L</t>
  </si>
  <si>
    <t>Thigh R</t>
  </si>
  <si>
    <t>[m2]</t>
  </si>
  <si>
    <t>Data from measurement - 3 - 7.2.2013</t>
  </si>
  <si>
    <t>Data from measurement - 4 - 7.2.2013</t>
  </si>
  <si>
    <t>AVG 10 min - model case 3 - 12:50-13:00</t>
  </si>
  <si>
    <t>heating seat, ventilation</t>
  </si>
  <si>
    <t>AVG 10 min - model case 4 - 13:50-14:00</t>
  </si>
  <si>
    <t>no heating seat, ventilation</t>
  </si>
  <si>
    <t>surface</t>
  </si>
  <si>
    <t>hcal</t>
  </si>
  <si>
    <t xml:space="preserve">02_kalibrace_manekýna_box_D5_21-03-2013_data_mine.xlsx </t>
  </si>
  <si>
    <r>
      <t>h</t>
    </r>
    <r>
      <rPr>
        <b/>
        <vertAlign val="subscript"/>
        <sz val="11"/>
        <color theme="1"/>
        <rFont val="Calibri"/>
        <family val="2"/>
        <charset val="238"/>
        <scheme val="minor"/>
      </rPr>
      <t>cal</t>
    </r>
    <r>
      <rPr>
        <b/>
        <sz val="11"/>
        <color theme="1"/>
        <rFont val="Calibri"/>
        <family val="2"/>
        <charset val="238"/>
        <scheme val="minor"/>
      </rPr>
      <t xml:space="preserve"> - heat transfer coefficients for teq  equation</t>
    </r>
  </si>
  <si>
    <t>results from calibration with Newton - calibration box in D5 - measurement- 21.3.2013</t>
  </si>
  <si>
    <t>Data from measurement - 1 (14.5.2013)</t>
  </si>
  <si>
    <t>no heating seat</t>
  </si>
  <si>
    <t>AVG 10 min - model case1 14:35-14:45</t>
  </si>
  <si>
    <t>heating seat</t>
  </si>
  <si>
    <t>Data from measurement - 2 - 14.5.2013</t>
  </si>
  <si>
    <t>AVG 10 min - model case 2 - 15:20-15:30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</si>
</sst>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u/>
      <sz val="16"/>
      <color rgb="FFFFC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9" xfId="0" applyBorder="1"/>
    <xf numFmtId="0" fontId="0" fillId="0" borderId="2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1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2" borderId="2" xfId="0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0" fillId="2" borderId="5" xfId="0" applyFill="1" applyBorder="1" applyAlignment="1">
      <alignment horizontal="center"/>
    </xf>
    <xf numFmtId="0" fontId="0" fillId="3" borderId="7" xfId="0" applyFill="1" applyBorder="1"/>
    <xf numFmtId="16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5" xfId="0" applyBorder="1"/>
    <xf numFmtId="11" fontId="0" fillId="0" borderId="0" xfId="0" applyNumberFormat="1" applyBorder="1"/>
    <xf numFmtId="0" fontId="9" fillId="0" borderId="0" xfId="0" applyFont="1" applyFill="1" applyBorder="1"/>
    <xf numFmtId="2" fontId="0" fillId="0" borderId="0" xfId="0" applyNumberFormat="1" applyBorder="1"/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2" fontId="13" fillId="0" borderId="0" xfId="0" applyNumberFormat="1" applyFont="1"/>
    <xf numFmtId="0" fontId="16" fillId="0" borderId="0" xfId="1" applyAlignment="1" applyProtection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165" fontId="12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left"/>
    </xf>
    <xf numFmtId="0" fontId="0" fillId="4" borderId="26" xfId="0" applyFill="1" applyBorder="1"/>
    <xf numFmtId="0" fontId="6" fillId="4" borderId="13" xfId="0" applyFont="1" applyFill="1" applyBorder="1"/>
    <xf numFmtId="0" fontId="14" fillId="4" borderId="30" xfId="0" applyFont="1" applyFill="1" applyBorder="1"/>
    <xf numFmtId="0" fontId="14" fillId="4" borderId="28" xfId="0" applyFont="1" applyFill="1" applyBorder="1"/>
    <xf numFmtId="0" fontId="0" fillId="4" borderId="27" xfId="0" applyFill="1" applyBorder="1"/>
    <xf numFmtId="0" fontId="0" fillId="4" borderId="25" xfId="0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15" fillId="4" borderId="31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0" fillId="4" borderId="29" xfId="0" applyFill="1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4" borderId="6" xfId="0" applyFill="1" applyBorder="1"/>
    <xf numFmtId="2" fontId="0" fillId="4" borderId="1" xfId="0" applyNumberFormat="1" applyFill="1" applyBorder="1"/>
    <xf numFmtId="2" fontId="0" fillId="4" borderId="2" xfId="0" applyNumberFormat="1" applyFill="1" applyBorder="1"/>
    <xf numFmtId="2" fontId="0" fillId="4" borderId="25" xfId="0" applyNumberFormat="1" applyFill="1" applyBorder="1"/>
    <xf numFmtId="2" fontId="0" fillId="4" borderId="0" xfId="0" applyNumberFormat="1" applyFill="1" applyBorder="1"/>
    <xf numFmtId="0" fontId="0" fillId="5" borderId="26" xfId="0" applyFill="1" applyBorder="1"/>
    <xf numFmtId="0" fontId="15" fillId="5" borderId="29" xfId="0" applyFont="1" applyFill="1" applyBorder="1" applyAlignment="1">
      <alignment horizontal="center"/>
    </xf>
    <xf numFmtId="165" fontId="6" fillId="4" borderId="14" xfId="0" applyNumberFormat="1" applyFont="1" applyFill="1" applyBorder="1" applyAlignment="1">
      <alignment horizontal="right"/>
    </xf>
    <xf numFmtId="0" fontId="6" fillId="0" borderId="14" xfId="0" applyFont="1" applyBorder="1" applyAlignment="1"/>
    <xf numFmtId="0" fontId="17" fillId="0" borderId="0" xfId="0" applyFont="1"/>
    <xf numFmtId="2" fontId="11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2" fontId="19" fillId="0" borderId="0" xfId="0" applyNumberFormat="1" applyFont="1" applyBorder="1"/>
    <xf numFmtId="2" fontId="14" fillId="4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0" fontId="20" fillId="0" borderId="1" xfId="0" applyFont="1" applyBorder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5" xfId="0" applyFill="1" applyBorder="1"/>
    <xf numFmtId="0" fontId="0" fillId="0" borderId="25" xfId="0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0" fillId="0" borderId="25" xfId="0" applyNumberFormat="1" applyBorder="1" applyAlignment="1">
      <alignment horizontal="left"/>
    </xf>
    <xf numFmtId="0" fontId="20" fillId="0" borderId="25" xfId="0" applyFont="1" applyBorder="1"/>
    <xf numFmtId="165" fontId="0" fillId="0" borderId="5" xfId="0" applyNumberForma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0" fillId="2" borderId="17" xfId="0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2" borderId="35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36" xfId="0" applyFill="1" applyBorder="1"/>
    <xf numFmtId="165" fontId="0" fillId="2" borderId="2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0" fillId="0" borderId="0" xfId="0" applyNumberFormat="1" applyFill="1" applyBorder="1"/>
    <xf numFmtId="11" fontId="0" fillId="0" borderId="0" xfId="0" applyNumberFormat="1" applyFill="1" applyBorder="1"/>
    <xf numFmtId="2" fontId="11" fillId="0" borderId="0" xfId="0" applyNumberFormat="1" applyFont="1" applyBorder="1" applyAlignment="1">
      <alignment horizontal="center"/>
    </xf>
    <xf numFmtId="0" fontId="0" fillId="0" borderId="0" xfId="0" applyFill="1" applyBorder="1" applyAlignment="1"/>
    <xf numFmtId="165" fontId="0" fillId="4" borderId="6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14" fillId="4" borderId="3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2" fontId="0" fillId="4" borderId="26" xfId="0" applyNumberFormat="1" applyFill="1" applyBorder="1"/>
    <xf numFmtId="2" fontId="0" fillId="4" borderId="5" xfId="0" applyNumberFormat="1" applyFill="1" applyBorder="1"/>
    <xf numFmtId="2" fontId="1" fillId="2" borderId="9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6" fillId="5" borderId="25" xfId="0" applyNumberFormat="1" applyFont="1" applyFill="1" applyBorder="1" applyAlignment="1">
      <alignment horizontal="center"/>
    </xf>
    <xf numFmtId="166" fontId="6" fillId="5" borderId="26" xfId="0" applyNumberFormat="1" applyFont="1" applyFill="1" applyBorder="1" applyAlignment="1">
      <alignment horizontal="center"/>
    </xf>
    <xf numFmtId="166" fontId="18" fillId="4" borderId="1" xfId="0" applyNumberFormat="1" applyFont="1" applyFill="1" applyBorder="1" applyAlignment="1">
      <alignment horizontal="center"/>
    </xf>
    <xf numFmtId="0" fontId="20" fillId="6" borderId="1" xfId="0" applyFont="1" applyFill="1" applyBorder="1"/>
    <xf numFmtId="0" fontId="0" fillId="0" borderId="0" xfId="0"/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0" fontId="0" fillId="6" borderId="2" xfId="0" applyFill="1" applyBorder="1"/>
    <xf numFmtId="0" fontId="0" fillId="6" borderId="3" xfId="0" applyFill="1" applyBorder="1"/>
    <xf numFmtId="0" fontId="20" fillId="6" borderId="25" xfId="0" applyFont="1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25" xfId="0" applyFill="1" applyBorder="1"/>
    <xf numFmtId="0" fontId="10" fillId="6" borderId="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66" fontId="0" fillId="6" borderId="4" xfId="0" applyNumberFormat="1" applyFill="1" applyBorder="1" applyAlignment="1">
      <alignment horizontal="center"/>
    </xf>
    <xf numFmtId="11" fontId="0" fillId="6" borderId="0" xfId="0" applyNumberFormat="1" applyFill="1" applyBorder="1"/>
    <xf numFmtId="164" fontId="0" fillId="6" borderId="0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2" fontId="0" fillId="6" borderId="0" xfId="0" applyNumberFormat="1" applyFill="1" applyBorder="1" applyAlignment="1"/>
    <xf numFmtId="0" fontId="0" fillId="6" borderId="0" xfId="0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6" borderId="25" xfId="0" applyFill="1" applyBorder="1" applyAlignment="1">
      <alignment horizontal="left"/>
    </xf>
    <xf numFmtId="2" fontId="0" fillId="6" borderId="0" xfId="0" applyNumberFormat="1" applyFill="1" applyBorder="1"/>
    <xf numFmtId="165" fontId="0" fillId="6" borderId="0" xfId="0" applyNumberFormat="1" applyFill="1" applyBorder="1" applyAlignment="1">
      <alignment horizontal="center"/>
    </xf>
    <xf numFmtId="2" fontId="0" fillId="6" borderId="25" xfId="0" applyNumberFormat="1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0" fontId="0" fillId="6" borderId="5" xfId="0" applyFill="1" applyBorder="1"/>
    <xf numFmtId="165" fontId="0" fillId="6" borderId="5" xfId="0" applyNumberFormat="1" applyFill="1" applyBorder="1" applyAlignment="1">
      <alignment horizontal="center"/>
    </xf>
    <xf numFmtId="0" fontId="0" fillId="6" borderId="6" xfId="0" applyFill="1" applyBorder="1"/>
    <xf numFmtId="11" fontId="0" fillId="6" borderId="0" xfId="0" applyNumberFormat="1" applyFill="1"/>
    <xf numFmtId="0" fontId="4" fillId="6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0" fillId="6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baseline="0"/>
              <a:t> Comfort Zones</a:t>
            </a:r>
            <a:r>
              <a:rPr lang="en-US" sz="1200" b="1" i="0" baseline="0"/>
              <a:t> - </a:t>
            </a:r>
            <a:r>
              <a:rPr lang="cs-CZ" sz="1200" b="1" i="0" baseline="0"/>
              <a:t> Newton -  Workshop experiment 14-5-2013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6184971098371"/>
          <c:y val="9.003763791271055E-2"/>
          <c:w val="0.70375722543353492"/>
          <c:h val="0.69474748542339126"/>
        </c:manualLayout>
      </c:layout>
      <c:areaChart>
        <c:grouping val="stacked"/>
        <c:ser>
          <c:idx val="0"/>
          <c:order val="0"/>
          <c:tx>
            <c:strRef>
              <c:f>'Diagram data Rcl'!$C$3</c:f>
              <c:strCache>
                <c:ptCount val="1"/>
                <c:pt idx="0">
                  <c:v> too cold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Rcl'!$C$4:$C$22</c:f>
              <c:numCache>
                <c:formatCode>0.0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1"/>
          <c:order val="1"/>
          <c:tx>
            <c:strRef>
              <c:f>'Diagram data Rcl'!$D$3</c:f>
              <c:strCache>
                <c:ptCount val="1"/>
                <c:pt idx="0">
                  <c:v>cold comfort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Rcl'!$D$4:$D$22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5.7103338353614852</c:v>
                </c:pt>
                <c:pt idx="5">
                  <c:v>7.4681037383486668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4.9221096471171819</c:v>
                </c:pt>
                <c:pt idx="9">
                  <c:v>4.9221096471171819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3.7033029063436871</c:v>
                </c:pt>
                <c:pt idx="17">
                  <c:v>3.7033029063436871</c:v>
                </c:pt>
                <c:pt idx="18">
                  <c:v>5.5020404444299231</c:v>
                </c:pt>
              </c:numCache>
            </c:numRef>
          </c:val>
        </c:ser>
        <c:ser>
          <c:idx val="2"/>
          <c:order val="2"/>
          <c:tx>
            <c:strRef>
              <c:f>'Diagram data Rcl'!$E$3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Rcl'!$E$4:$E$22</c:f>
              <c:numCache>
                <c:formatCode>0.0</c:formatCode>
                <c:ptCount val="19"/>
                <c:pt idx="0">
                  <c:v>3.2469890745943815</c:v>
                </c:pt>
                <c:pt idx="1">
                  <c:v>6.9097830756476881</c:v>
                </c:pt>
                <c:pt idx="2">
                  <c:v>3.600233553240578</c:v>
                </c:pt>
                <c:pt idx="3">
                  <c:v>6.2475530920255693</c:v>
                </c:pt>
                <c:pt idx="4">
                  <c:v>5.7103338353614852</c:v>
                </c:pt>
                <c:pt idx="5">
                  <c:v>7.4681037383486633</c:v>
                </c:pt>
                <c:pt idx="6">
                  <c:v>6.0553475351009318</c:v>
                </c:pt>
                <c:pt idx="7">
                  <c:v>6.0553475351009318</c:v>
                </c:pt>
                <c:pt idx="8">
                  <c:v>4.9221096471171748</c:v>
                </c:pt>
                <c:pt idx="9">
                  <c:v>4.9221096471171748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4.8267766732183119</c:v>
                </c:pt>
                <c:pt idx="13">
                  <c:v>4.8267766732183119</c:v>
                </c:pt>
                <c:pt idx="14">
                  <c:v>4.2242110425400341</c:v>
                </c:pt>
                <c:pt idx="15">
                  <c:v>4.2242110425400341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5.5020404444299302</c:v>
                </c:pt>
              </c:numCache>
            </c:numRef>
          </c:val>
        </c:ser>
        <c:ser>
          <c:idx val="3"/>
          <c:order val="3"/>
          <c:tx>
            <c:strRef>
              <c:f>'Diagram data Rcl'!$F$3</c:f>
              <c:strCache>
                <c:ptCount val="1"/>
                <c:pt idx="0">
                  <c:v>warm comfort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38100">
              <a:noFill/>
              <a:prstDash val="solid"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Rcl'!$F$4:$F$22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5.7103338353614888</c:v>
                </c:pt>
                <c:pt idx="5">
                  <c:v>7.4681037383486633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4.9221096471171784</c:v>
                </c:pt>
                <c:pt idx="9">
                  <c:v>4.9221096471171784</c:v>
                </c:pt>
                <c:pt idx="10">
                  <c:v>6.8230981913040836</c:v>
                </c:pt>
                <c:pt idx="11">
                  <c:v>6.8230981913040836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5.5020404444299231</c:v>
                </c:pt>
              </c:numCache>
            </c:numRef>
          </c:val>
        </c:ser>
        <c:ser>
          <c:idx val="4"/>
          <c:order val="4"/>
          <c:tx>
            <c:strRef>
              <c:f>'Diagram data Rcl'!$G$3</c:f>
              <c:strCache>
                <c:ptCount val="1"/>
                <c:pt idx="0">
                  <c:v>too warm</c:v>
                </c:pt>
              </c:strCache>
            </c:strRef>
          </c:tx>
          <c:spPr>
            <a:noFill/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Rcl'!$G$4:$G$22</c:f>
              <c:numCache>
                <c:formatCode>General</c:formatCode>
                <c:ptCount val="19"/>
              </c:numCache>
            </c:numRef>
          </c:val>
        </c:ser>
        <c:axId val="92168576"/>
        <c:axId val="92170496"/>
      </c:areaChart>
      <c:lineChart>
        <c:grouping val="standard"/>
        <c:ser>
          <c:idx val="7"/>
          <c:order val="5"/>
          <c:tx>
            <c:v>2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Rcl'!$M$6:$M$24</c:f>
              <c:numCache>
                <c:formatCode>0.00</c:formatCode>
                <c:ptCount val="19"/>
                <c:pt idx="0">
                  <c:v>21.68341362306116</c:v>
                </c:pt>
                <c:pt idx="1">
                  <c:v>17.194347652296408</c:v>
                </c:pt>
                <c:pt idx="2">
                  <c:v>25.24367975030426</c:v>
                </c:pt>
                <c:pt idx="3">
                  <c:v>19.874434838273896</c:v>
                </c:pt>
                <c:pt idx="4">
                  <c:v>21.089074474682686</c:v>
                </c:pt>
                <c:pt idx="5">
                  <c:v>15.138250814683506</c:v>
                </c:pt>
                <c:pt idx="6">
                  <c:v>18.632044525845735</c:v>
                </c:pt>
                <c:pt idx="7">
                  <c:v>18.632044525845735</c:v>
                </c:pt>
                <c:pt idx="8">
                  <c:v>21.508105611226313</c:v>
                </c:pt>
                <c:pt idx="9">
                  <c:v>21.508105611226313</c:v>
                </c:pt>
                <c:pt idx="10">
                  <c:v>20.461160057464806</c:v>
                </c:pt>
                <c:pt idx="11">
                  <c:v>20.461160057464806</c:v>
                </c:pt>
                <c:pt idx="12">
                  <c:v>20.482647592489599</c:v>
                </c:pt>
                <c:pt idx="13">
                  <c:v>20.482647592489599</c:v>
                </c:pt>
                <c:pt idx="14">
                  <c:v>22.170128188748713</c:v>
                </c:pt>
                <c:pt idx="15">
                  <c:v>22.170128188748713</c:v>
                </c:pt>
                <c:pt idx="16">
                  <c:v>23.628927575091687</c:v>
                </c:pt>
                <c:pt idx="17">
                  <c:v>23.628927575091687</c:v>
                </c:pt>
                <c:pt idx="18">
                  <c:v>20.103820928811594</c:v>
                </c:pt>
              </c:numCache>
            </c:numRef>
          </c:val>
        </c:ser>
        <c:ser>
          <c:idx val="5"/>
          <c:order val="6"/>
          <c:tx>
            <c:v>3</c:v>
          </c:tx>
          <c:spPr>
            <a:ln w="63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'Diagram data Rcl'!$N$6:$N$24</c:f>
              <c:numCache>
                <c:formatCode>0.00</c:formatCode>
                <c:ptCount val="19"/>
                <c:pt idx="0">
                  <c:v>23.306908160358351</c:v>
                </c:pt>
                <c:pt idx="1">
                  <c:v>20.649239190120252</c:v>
                </c:pt>
                <c:pt idx="2">
                  <c:v>27.043796526924549</c:v>
                </c:pt>
                <c:pt idx="3">
                  <c:v>22.99821138428668</c:v>
                </c:pt>
                <c:pt idx="4">
                  <c:v>23.944241392363431</c:v>
                </c:pt>
                <c:pt idx="5">
                  <c:v>18.872302683857836</c:v>
                </c:pt>
                <c:pt idx="6">
                  <c:v>21.659718293396203</c:v>
                </c:pt>
                <c:pt idx="7">
                  <c:v>21.659718293396203</c:v>
                </c:pt>
                <c:pt idx="8">
                  <c:v>23.969160434784897</c:v>
                </c:pt>
                <c:pt idx="9">
                  <c:v>23.969160434784897</c:v>
                </c:pt>
                <c:pt idx="10">
                  <c:v>23.872709153116844</c:v>
                </c:pt>
                <c:pt idx="11">
                  <c:v>23.872709153116844</c:v>
                </c:pt>
                <c:pt idx="12">
                  <c:v>22.896035929098758</c:v>
                </c:pt>
                <c:pt idx="13">
                  <c:v>22.896035929098758</c:v>
                </c:pt>
                <c:pt idx="14">
                  <c:v>24.28223371001873</c:v>
                </c:pt>
                <c:pt idx="15">
                  <c:v>24.28223371001873</c:v>
                </c:pt>
                <c:pt idx="16">
                  <c:v>25.480579028263534</c:v>
                </c:pt>
                <c:pt idx="17">
                  <c:v>25.480579028263534</c:v>
                </c:pt>
                <c:pt idx="18">
                  <c:v>22.854841151026559</c:v>
                </c:pt>
              </c:numCache>
            </c:numRef>
          </c:val>
        </c:ser>
        <c:ser>
          <c:idx val="8"/>
          <c:order val="7"/>
          <c:tx>
            <c:v>4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Rcl'!$O$6:$O$24</c:f>
              <c:numCache>
                <c:formatCode>0.00</c:formatCode>
                <c:ptCount val="19"/>
                <c:pt idx="0">
                  <c:v>24.930402697655541</c:v>
                </c:pt>
                <c:pt idx="1">
                  <c:v>24.104130727944096</c:v>
                </c:pt>
                <c:pt idx="2">
                  <c:v>28.843913303544838</c:v>
                </c:pt>
                <c:pt idx="3">
                  <c:v>26.121987930299465</c:v>
                </c:pt>
                <c:pt idx="4">
                  <c:v>26.799408310044171</c:v>
                </c:pt>
                <c:pt idx="5">
                  <c:v>22.606354553032169</c:v>
                </c:pt>
                <c:pt idx="6">
                  <c:v>24.687392060946667</c:v>
                </c:pt>
                <c:pt idx="7">
                  <c:v>24.687392060946667</c:v>
                </c:pt>
                <c:pt idx="8">
                  <c:v>26.430215258343488</c:v>
                </c:pt>
                <c:pt idx="9">
                  <c:v>26.430215258343488</c:v>
                </c:pt>
                <c:pt idx="10">
                  <c:v>27.284258248768886</c:v>
                </c:pt>
                <c:pt idx="11">
                  <c:v>27.284258248768886</c:v>
                </c:pt>
                <c:pt idx="12">
                  <c:v>25.309424265707911</c:v>
                </c:pt>
                <c:pt idx="13">
                  <c:v>25.309424265707911</c:v>
                </c:pt>
                <c:pt idx="14">
                  <c:v>26.394339231288747</c:v>
                </c:pt>
                <c:pt idx="15">
                  <c:v>26.394339231288747</c:v>
                </c:pt>
                <c:pt idx="16">
                  <c:v>27.332230481435378</c:v>
                </c:pt>
                <c:pt idx="17">
                  <c:v>27.332230481435378</c:v>
                </c:pt>
                <c:pt idx="18">
                  <c:v>25.605861373241524</c:v>
                </c:pt>
              </c:numCache>
            </c:numRef>
          </c:val>
        </c:ser>
        <c:ser>
          <c:idx val="6"/>
          <c:order val="8"/>
          <c:tx>
            <c:v>1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Rcl'!$L$6:$L$24</c:f>
              <c:numCache>
                <c:formatCode>0.00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9"/>
          <c:order val="9"/>
          <c:tx>
            <c:v>5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Rcl'!$P$6:$P$24</c:f>
              <c:numCache>
                <c:formatCode>0.00</c:formatCode>
                <c:ptCount val="19"/>
                <c:pt idx="0">
                  <c:v>28.177391772249926</c:v>
                </c:pt>
                <c:pt idx="1">
                  <c:v>31.01391380359178</c:v>
                </c:pt>
                <c:pt idx="2">
                  <c:v>32.444146856785416</c:v>
                </c:pt>
                <c:pt idx="3">
                  <c:v>32.369541022325031</c:v>
                </c:pt>
                <c:pt idx="4">
                  <c:v>32.50974214540566</c:v>
                </c:pt>
                <c:pt idx="5">
                  <c:v>30.074458291380832</c:v>
                </c:pt>
                <c:pt idx="6">
                  <c:v>30.742739596047603</c:v>
                </c:pt>
                <c:pt idx="7">
                  <c:v>30.742739596047603</c:v>
                </c:pt>
                <c:pt idx="8">
                  <c:v>31.352324905460666</c:v>
                </c:pt>
                <c:pt idx="9">
                  <c:v>31.352324905460666</c:v>
                </c:pt>
                <c:pt idx="10">
                  <c:v>34.107356440072969</c:v>
                </c:pt>
                <c:pt idx="11">
                  <c:v>34.107356440072969</c:v>
                </c:pt>
                <c:pt idx="12">
                  <c:v>30.136200938926226</c:v>
                </c:pt>
                <c:pt idx="13">
                  <c:v>30.136200938926226</c:v>
                </c:pt>
                <c:pt idx="14">
                  <c:v>30.618550273828788</c:v>
                </c:pt>
                <c:pt idx="15">
                  <c:v>30.618550273828788</c:v>
                </c:pt>
                <c:pt idx="16">
                  <c:v>31.035533387779068</c:v>
                </c:pt>
                <c:pt idx="17">
                  <c:v>31.035533387779068</c:v>
                </c:pt>
                <c:pt idx="18">
                  <c:v>31.107901817671447</c:v>
                </c:pt>
              </c:numCache>
            </c:numRef>
          </c:val>
        </c:ser>
        <c:ser>
          <c:idx val="10"/>
          <c:order val="10"/>
          <c:tx>
            <c:v>Teq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noFill/>
              <a:ln w="25400">
                <a:solidFill>
                  <a:srgbClr val="0070C0"/>
                </a:solidFill>
              </a:ln>
            </c:spPr>
          </c:marker>
          <c:val>
            <c:numRef>
              <c:f>'Comfort zones diagram'!$G$6:$G$24</c:f>
              <c:numCache>
                <c:formatCode>0.00</c:formatCode>
                <c:ptCount val="19"/>
                <c:pt idx="0">
                  <c:v>14.181392054500307</c:v>
                </c:pt>
                <c:pt idx="1">
                  <c:v>16.117231459813677</c:v>
                </c:pt>
                <c:pt idx="2">
                  <c:v>16.135849681758828</c:v>
                </c:pt>
                <c:pt idx="3">
                  <c:v>12.385329627625563</c:v>
                </c:pt>
                <c:pt idx="4">
                  <c:v>18.751166863706104</c:v>
                </c:pt>
                <c:pt idx="5">
                  <c:v>15.306553090598264</c:v>
                </c:pt>
                <c:pt idx="6">
                  <c:v>15.006704803568795</c:v>
                </c:pt>
                <c:pt idx="7">
                  <c:v>14.256111463159325</c:v>
                </c:pt>
                <c:pt idx="8">
                  <c:v>12.6838321005173</c:v>
                </c:pt>
                <c:pt idx="9">
                  <c:v>8.0217812569427345</c:v>
                </c:pt>
                <c:pt idx="10">
                  <c:v>12.590505491896835</c:v>
                </c:pt>
                <c:pt idx="11">
                  <c:v>13.366248657232816</c:v>
                </c:pt>
                <c:pt idx="12">
                  <c:v>12.701309659414953</c:v>
                </c:pt>
                <c:pt idx="13">
                  <c:v>14.993495694448921</c:v>
                </c:pt>
                <c:pt idx="14">
                  <c:v>11.845736175255031</c:v>
                </c:pt>
                <c:pt idx="15">
                  <c:v>11.964041323324512</c:v>
                </c:pt>
                <c:pt idx="16">
                  <c:v>15.679072975408172</c:v>
                </c:pt>
                <c:pt idx="17">
                  <c:v>15.914734987053055</c:v>
                </c:pt>
                <c:pt idx="18">
                  <c:v>18.886456937907873</c:v>
                </c:pt>
              </c:numCache>
            </c:numRef>
          </c:val>
        </c:ser>
        <c:ser>
          <c:idx val="11"/>
          <c:order val="11"/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noFill/>
              <a:ln w="25400">
                <a:solidFill>
                  <a:srgbClr val="FF0000"/>
                </a:solidFill>
              </a:ln>
            </c:spPr>
          </c:marker>
          <c:val>
            <c:numRef>
              <c:f>'Comfort zones diagram'!$G$32:$G$50</c:f>
              <c:numCache>
                <c:formatCode>0.00</c:formatCode>
                <c:ptCount val="19"/>
                <c:pt idx="0">
                  <c:v>16.41473988434495</c:v>
                </c:pt>
                <c:pt idx="1">
                  <c:v>17.116324810371573</c:v>
                </c:pt>
                <c:pt idx="2">
                  <c:v>16.838172915656624</c:v>
                </c:pt>
                <c:pt idx="3">
                  <c:v>14.474044755721973</c:v>
                </c:pt>
                <c:pt idx="4">
                  <c:v>22.801422298620011</c:v>
                </c:pt>
                <c:pt idx="5">
                  <c:v>22.761352664112913</c:v>
                </c:pt>
                <c:pt idx="6">
                  <c:v>16.869109112928637</c:v>
                </c:pt>
                <c:pt idx="7">
                  <c:v>16.292003466267847</c:v>
                </c:pt>
                <c:pt idx="8">
                  <c:v>13.87464109282956</c:v>
                </c:pt>
                <c:pt idx="9">
                  <c:v>9.0807974728831127</c:v>
                </c:pt>
                <c:pt idx="10">
                  <c:v>13.121421220126528</c:v>
                </c:pt>
                <c:pt idx="11">
                  <c:v>13.973232974148097</c:v>
                </c:pt>
                <c:pt idx="12">
                  <c:v>15.595972417280887</c:v>
                </c:pt>
                <c:pt idx="13">
                  <c:v>17.786166671431445</c:v>
                </c:pt>
                <c:pt idx="14">
                  <c:v>12.470153298043378</c:v>
                </c:pt>
                <c:pt idx="15">
                  <c:v>12.582158527549474</c:v>
                </c:pt>
                <c:pt idx="16">
                  <c:v>16.704860665689903</c:v>
                </c:pt>
                <c:pt idx="17">
                  <c:v>16.913906028811461</c:v>
                </c:pt>
                <c:pt idx="18">
                  <c:v>28.895005767663111</c:v>
                </c:pt>
              </c:numCache>
            </c:numRef>
          </c:val>
        </c:ser>
        <c:marker val="1"/>
        <c:axId val="92168576"/>
        <c:axId val="92170496"/>
      </c:lineChart>
      <c:catAx>
        <c:axId val="9216857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92170496"/>
        <c:crosses val="autoZero"/>
        <c:lblAlgn val="ctr"/>
        <c:lblOffset val="100"/>
        <c:tickLblSkip val="1"/>
      </c:catAx>
      <c:valAx>
        <c:axId val="92170496"/>
        <c:scaling>
          <c:orientation val="minMax"/>
          <c:max val="40"/>
          <c:min val="5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eq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[°C]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1411764705882381"/>
            </c:manualLayout>
          </c:layout>
          <c:spPr>
            <a:noFill/>
            <a:ln w="25400">
              <a:noFill/>
            </a:ln>
          </c:spPr>
        </c:title>
        <c:numFmt formatCode="0.0" sourceLinked="1"/>
        <c:minorTickMark val="out"/>
        <c:tickLblPos val="nextTo"/>
        <c:crossAx val="92168576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2801114844358681"/>
          <c:y val="8.7651828756305047E-2"/>
          <c:w val="0.15895953559551224"/>
          <c:h val="0.69648763703194816"/>
        </c:manualLayout>
      </c:layout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baseline="0"/>
              <a:t> Comfort Zones</a:t>
            </a:r>
            <a:r>
              <a:rPr lang="en-US" sz="1200" b="1" i="0" baseline="0"/>
              <a:t> - </a:t>
            </a:r>
            <a:r>
              <a:rPr lang="cs-CZ" sz="1200" b="1" i="0" baseline="0"/>
              <a:t> Newton -  seat heating in cabin mockup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6184971098374"/>
          <c:y val="9.003763791271055E-2"/>
          <c:w val="0.70375722543353514"/>
          <c:h val="0.69474748542339171"/>
        </c:manualLayout>
      </c:layout>
      <c:areaChart>
        <c:grouping val="stacked"/>
        <c:ser>
          <c:idx val="0"/>
          <c:order val="0"/>
          <c:tx>
            <c:strRef>
              <c:f>'Diagram data Rcl'!$C$3</c:f>
              <c:strCache>
                <c:ptCount val="1"/>
                <c:pt idx="0">
                  <c:v> too cold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Rcl'!$C$4:$C$22</c:f>
              <c:numCache>
                <c:formatCode>0.0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1"/>
          <c:order val="1"/>
          <c:tx>
            <c:strRef>
              <c:f>'Diagram data Rcl'!$D$3</c:f>
              <c:strCache>
                <c:ptCount val="1"/>
                <c:pt idx="0">
                  <c:v>cold comfort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Rcl'!$D$4:$D$22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5.7103338353614852</c:v>
                </c:pt>
                <c:pt idx="5">
                  <c:v>7.4681037383486668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4.9221096471171819</c:v>
                </c:pt>
                <c:pt idx="9">
                  <c:v>4.9221096471171819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3.7033029063436871</c:v>
                </c:pt>
                <c:pt idx="17">
                  <c:v>3.7033029063436871</c:v>
                </c:pt>
                <c:pt idx="18">
                  <c:v>5.5020404444299231</c:v>
                </c:pt>
              </c:numCache>
            </c:numRef>
          </c:val>
        </c:ser>
        <c:ser>
          <c:idx val="2"/>
          <c:order val="2"/>
          <c:tx>
            <c:strRef>
              <c:f>'Diagram data Rcl'!$E$3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Rcl'!$E$4:$E$22</c:f>
              <c:numCache>
                <c:formatCode>0.0</c:formatCode>
                <c:ptCount val="19"/>
                <c:pt idx="0">
                  <c:v>3.2469890745943815</c:v>
                </c:pt>
                <c:pt idx="1">
                  <c:v>6.9097830756476881</c:v>
                </c:pt>
                <c:pt idx="2">
                  <c:v>3.600233553240578</c:v>
                </c:pt>
                <c:pt idx="3">
                  <c:v>6.2475530920255693</c:v>
                </c:pt>
                <c:pt idx="4">
                  <c:v>5.7103338353614852</c:v>
                </c:pt>
                <c:pt idx="5">
                  <c:v>7.4681037383486633</c:v>
                </c:pt>
                <c:pt idx="6">
                  <c:v>6.0553475351009318</c:v>
                </c:pt>
                <c:pt idx="7">
                  <c:v>6.0553475351009318</c:v>
                </c:pt>
                <c:pt idx="8">
                  <c:v>4.9221096471171748</c:v>
                </c:pt>
                <c:pt idx="9">
                  <c:v>4.9221096471171748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4.8267766732183119</c:v>
                </c:pt>
                <c:pt idx="13">
                  <c:v>4.8267766732183119</c:v>
                </c:pt>
                <c:pt idx="14">
                  <c:v>4.2242110425400341</c:v>
                </c:pt>
                <c:pt idx="15">
                  <c:v>4.2242110425400341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5.5020404444299302</c:v>
                </c:pt>
              </c:numCache>
            </c:numRef>
          </c:val>
        </c:ser>
        <c:ser>
          <c:idx val="3"/>
          <c:order val="3"/>
          <c:tx>
            <c:strRef>
              <c:f>'Diagram data Rcl'!$F$3</c:f>
              <c:strCache>
                <c:ptCount val="1"/>
                <c:pt idx="0">
                  <c:v>warm comfort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38100">
              <a:noFill/>
              <a:prstDash val="solid"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Rcl'!$F$4:$F$22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5.7103338353614888</c:v>
                </c:pt>
                <c:pt idx="5">
                  <c:v>7.4681037383486633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4.9221096471171784</c:v>
                </c:pt>
                <c:pt idx="9">
                  <c:v>4.9221096471171784</c:v>
                </c:pt>
                <c:pt idx="10">
                  <c:v>6.8230981913040836</c:v>
                </c:pt>
                <c:pt idx="11">
                  <c:v>6.8230981913040836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5.5020404444299231</c:v>
                </c:pt>
              </c:numCache>
            </c:numRef>
          </c:val>
        </c:ser>
        <c:ser>
          <c:idx val="4"/>
          <c:order val="4"/>
          <c:tx>
            <c:strRef>
              <c:f>'Diagram data Rcl'!$G$3</c:f>
              <c:strCache>
                <c:ptCount val="1"/>
                <c:pt idx="0">
                  <c:v>too warm</c:v>
                </c:pt>
              </c:strCache>
            </c:strRef>
          </c:tx>
          <c:spPr>
            <a:noFill/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Rcl'!$G$4:$G$22</c:f>
              <c:numCache>
                <c:formatCode>General</c:formatCode>
                <c:ptCount val="19"/>
              </c:numCache>
            </c:numRef>
          </c:val>
        </c:ser>
        <c:axId val="91080960"/>
        <c:axId val="93299072"/>
      </c:areaChart>
      <c:lineChart>
        <c:grouping val="standard"/>
        <c:ser>
          <c:idx val="7"/>
          <c:order val="5"/>
          <c:tx>
            <c:v>2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Rcl'!$M$6:$M$24</c:f>
              <c:numCache>
                <c:formatCode>0.00</c:formatCode>
                <c:ptCount val="19"/>
                <c:pt idx="0">
                  <c:v>21.68341362306116</c:v>
                </c:pt>
                <c:pt idx="1">
                  <c:v>17.194347652296408</c:v>
                </c:pt>
                <c:pt idx="2">
                  <c:v>25.24367975030426</c:v>
                </c:pt>
                <c:pt idx="3">
                  <c:v>19.874434838273896</c:v>
                </c:pt>
                <c:pt idx="4">
                  <c:v>21.089074474682686</c:v>
                </c:pt>
                <c:pt idx="5">
                  <c:v>15.138250814683506</c:v>
                </c:pt>
                <c:pt idx="6">
                  <c:v>18.632044525845735</c:v>
                </c:pt>
                <c:pt idx="7">
                  <c:v>18.632044525845735</c:v>
                </c:pt>
                <c:pt idx="8">
                  <c:v>21.508105611226313</c:v>
                </c:pt>
                <c:pt idx="9">
                  <c:v>21.508105611226313</c:v>
                </c:pt>
                <c:pt idx="10">
                  <c:v>20.461160057464806</c:v>
                </c:pt>
                <c:pt idx="11">
                  <c:v>20.461160057464806</c:v>
                </c:pt>
                <c:pt idx="12">
                  <c:v>20.482647592489599</c:v>
                </c:pt>
                <c:pt idx="13">
                  <c:v>20.482647592489599</c:v>
                </c:pt>
                <c:pt idx="14">
                  <c:v>22.170128188748713</c:v>
                </c:pt>
                <c:pt idx="15">
                  <c:v>22.170128188748713</c:v>
                </c:pt>
                <c:pt idx="16">
                  <c:v>23.628927575091687</c:v>
                </c:pt>
                <c:pt idx="17">
                  <c:v>23.628927575091687</c:v>
                </c:pt>
                <c:pt idx="18">
                  <c:v>20.103820928811594</c:v>
                </c:pt>
              </c:numCache>
            </c:numRef>
          </c:val>
        </c:ser>
        <c:ser>
          <c:idx val="5"/>
          <c:order val="6"/>
          <c:tx>
            <c:v>3</c:v>
          </c:tx>
          <c:spPr>
            <a:ln w="63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'Diagram data Rcl'!$N$6:$N$24</c:f>
              <c:numCache>
                <c:formatCode>0.00</c:formatCode>
                <c:ptCount val="19"/>
                <c:pt idx="0">
                  <c:v>23.306908160358351</c:v>
                </c:pt>
                <c:pt idx="1">
                  <c:v>20.649239190120252</c:v>
                </c:pt>
                <c:pt idx="2">
                  <c:v>27.043796526924549</c:v>
                </c:pt>
                <c:pt idx="3">
                  <c:v>22.99821138428668</c:v>
                </c:pt>
                <c:pt idx="4">
                  <c:v>23.944241392363431</c:v>
                </c:pt>
                <c:pt idx="5">
                  <c:v>18.872302683857836</c:v>
                </c:pt>
                <c:pt idx="6">
                  <c:v>21.659718293396203</c:v>
                </c:pt>
                <c:pt idx="7">
                  <c:v>21.659718293396203</c:v>
                </c:pt>
                <c:pt idx="8">
                  <c:v>23.969160434784897</c:v>
                </c:pt>
                <c:pt idx="9">
                  <c:v>23.969160434784897</c:v>
                </c:pt>
                <c:pt idx="10">
                  <c:v>23.872709153116844</c:v>
                </c:pt>
                <c:pt idx="11">
                  <c:v>23.872709153116844</c:v>
                </c:pt>
                <c:pt idx="12">
                  <c:v>22.896035929098758</c:v>
                </c:pt>
                <c:pt idx="13">
                  <c:v>22.896035929098758</c:v>
                </c:pt>
                <c:pt idx="14">
                  <c:v>24.28223371001873</c:v>
                </c:pt>
                <c:pt idx="15">
                  <c:v>24.28223371001873</c:v>
                </c:pt>
                <c:pt idx="16">
                  <c:v>25.480579028263534</c:v>
                </c:pt>
                <c:pt idx="17">
                  <c:v>25.480579028263534</c:v>
                </c:pt>
                <c:pt idx="18">
                  <c:v>22.854841151026559</c:v>
                </c:pt>
              </c:numCache>
            </c:numRef>
          </c:val>
        </c:ser>
        <c:ser>
          <c:idx val="8"/>
          <c:order val="7"/>
          <c:tx>
            <c:v>4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Rcl'!$O$6:$O$24</c:f>
              <c:numCache>
                <c:formatCode>0.00</c:formatCode>
                <c:ptCount val="19"/>
                <c:pt idx="0">
                  <c:v>24.930402697655541</c:v>
                </c:pt>
                <c:pt idx="1">
                  <c:v>24.104130727944096</c:v>
                </c:pt>
                <c:pt idx="2">
                  <c:v>28.843913303544838</c:v>
                </c:pt>
                <c:pt idx="3">
                  <c:v>26.121987930299465</c:v>
                </c:pt>
                <c:pt idx="4">
                  <c:v>26.799408310044171</c:v>
                </c:pt>
                <c:pt idx="5">
                  <c:v>22.606354553032169</c:v>
                </c:pt>
                <c:pt idx="6">
                  <c:v>24.687392060946667</c:v>
                </c:pt>
                <c:pt idx="7">
                  <c:v>24.687392060946667</c:v>
                </c:pt>
                <c:pt idx="8">
                  <c:v>26.430215258343488</c:v>
                </c:pt>
                <c:pt idx="9">
                  <c:v>26.430215258343488</c:v>
                </c:pt>
                <c:pt idx="10">
                  <c:v>27.284258248768886</c:v>
                </c:pt>
                <c:pt idx="11">
                  <c:v>27.284258248768886</c:v>
                </c:pt>
                <c:pt idx="12">
                  <c:v>25.309424265707911</c:v>
                </c:pt>
                <c:pt idx="13">
                  <c:v>25.309424265707911</c:v>
                </c:pt>
                <c:pt idx="14">
                  <c:v>26.394339231288747</c:v>
                </c:pt>
                <c:pt idx="15">
                  <c:v>26.394339231288747</c:v>
                </c:pt>
                <c:pt idx="16">
                  <c:v>27.332230481435378</c:v>
                </c:pt>
                <c:pt idx="17">
                  <c:v>27.332230481435378</c:v>
                </c:pt>
                <c:pt idx="18">
                  <c:v>25.605861373241524</c:v>
                </c:pt>
              </c:numCache>
            </c:numRef>
          </c:val>
        </c:ser>
        <c:ser>
          <c:idx val="6"/>
          <c:order val="8"/>
          <c:tx>
            <c:v>1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Rcl'!$L$6:$L$24</c:f>
              <c:numCache>
                <c:formatCode>0.00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9"/>
          <c:order val="9"/>
          <c:tx>
            <c:v>5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Rcl'!$P$6:$P$24</c:f>
              <c:numCache>
                <c:formatCode>0.00</c:formatCode>
                <c:ptCount val="19"/>
                <c:pt idx="0">
                  <c:v>28.177391772249926</c:v>
                </c:pt>
                <c:pt idx="1">
                  <c:v>31.01391380359178</c:v>
                </c:pt>
                <c:pt idx="2">
                  <c:v>32.444146856785416</c:v>
                </c:pt>
                <c:pt idx="3">
                  <c:v>32.369541022325031</c:v>
                </c:pt>
                <c:pt idx="4">
                  <c:v>32.50974214540566</c:v>
                </c:pt>
                <c:pt idx="5">
                  <c:v>30.074458291380832</c:v>
                </c:pt>
                <c:pt idx="6">
                  <c:v>30.742739596047603</c:v>
                </c:pt>
                <c:pt idx="7">
                  <c:v>30.742739596047603</c:v>
                </c:pt>
                <c:pt idx="8">
                  <c:v>31.352324905460666</c:v>
                </c:pt>
                <c:pt idx="9">
                  <c:v>31.352324905460666</c:v>
                </c:pt>
                <c:pt idx="10">
                  <c:v>34.107356440072969</c:v>
                </c:pt>
                <c:pt idx="11">
                  <c:v>34.107356440072969</c:v>
                </c:pt>
                <c:pt idx="12">
                  <c:v>30.136200938926226</c:v>
                </c:pt>
                <c:pt idx="13">
                  <c:v>30.136200938926226</c:v>
                </c:pt>
                <c:pt idx="14">
                  <c:v>30.618550273828788</c:v>
                </c:pt>
                <c:pt idx="15">
                  <c:v>30.618550273828788</c:v>
                </c:pt>
                <c:pt idx="16">
                  <c:v>31.035533387779068</c:v>
                </c:pt>
                <c:pt idx="17">
                  <c:v>31.035533387779068</c:v>
                </c:pt>
                <c:pt idx="18">
                  <c:v>31.107901817671447</c:v>
                </c:pt>
              </c:numCache>
            </c:numRef>
          </c:val>
        </c:ser>
        <c:ser>
          <c:idx val="10"/>
          <c:order val="10"/>
          <c:spPr>
            <a:ln>
              <a:solidFill>
                <a:srgbClr val="7030A0"/>
              </a:solidFill>
            </a:ln>
          </c:spPr>
          <c:marker>
            <c:symbol val="plus"/>
            <c:size val="5"/>
            <c:spPr>
              <a:ln w="25400">
                <a:solidFill>
                  <a:srgbClr val="7030A0"/>
                </a:solidFill>
              </a:ln>
            </c:spPr>
          </c:marker>
          <c:val>
            <c:numRef>
              <c:f>'Comfort zones diagram'!$G$81:$G$99</c:f>
              <c:numCache>
                <c:formatCode>0.00</c:formatCode>
                <c:ptCount val="19"/>
                <c:pt idx="0">
                  <c:v>16.185828498672951</c:v>
                </c:pt>
                <c:pt idx="1">
                  <c:v>16.820272399470465</c:v>
                </c:pt>
                <c:pt idx="2">
                  <c:v>17.46023561142183</c:v>
                </c:pt>
                <c:pt idx="3">
                  <c:v>15.995760157973553</c:v>
                </c:pt>
                <c:pt idx="4">
                  <c:v>22.108287192368724</c:v>
                </c:pt>
                <c:pt idx="5">
                  <c:v>19.749399924040439</c:v>
                </c:pt>
                <c:pt idx="6">
                  <c:v>18.075946015897259</c:v>
                </c:pt>
                <c:pt idx="7">
                  <c:v>15.988973732440943</c:v>
                </c:pt>
                <c:pt idx="8">
                  <c:v>14.322141659134704</c:v>
                </c:pt>
                <c:pt idx="9">
                  <c:v>9.6255173424678517</c:v>
                </c:pt>
                <c:pt idx="10">
                  <c:v>12.173399323088745</c:v>
                </c:pt>
                <c:pt idx="11">
                  <c:v>13.830286603121976</c:v>
                </c:pt>
                <c:pt idx="12">
                  <c:v>14.819546522144705</c:v>
                </c:pt>
                <c:pt idx="13">
                  <c:v>16.842192375515872</c:v>
                </c:pt>
                <c:pt idx="14">
                  <c:v>13.154962778439433</c:v>
                </c:pt>
                <c:pt idx="15">
                  <c:v>13.933145637004024</c:v>
                </c:pt>
                <c:pt idx="16">
                  <c:v>16.795775959522462</c:v>
                </c:pt>
                <c:pt idx="17">
                  <c:v>16.779028405395408</c:v>
                </c:pt>
                <c:pt idx="18">
                  <c:v>23.849053790241577</c:v>
                </c:pt>
              </c:numCache>
            </c:numRef>
          </c:val>
        </c:ser>
        <c:ser>
          <c:idx val="11"/>
          <c:order val="11"/>
          <c:spPr>
            <a:ln>
              <a:solidFill>
                <a:srgbClr val="00B050"/>
              </a:solidFill>
            </a:ln>
          </c:spPr>
          <c:marker>
            <c:symbol val="x"/>
            <c:size val="5"/>
            <c:spPr>
              <a:ln w="25400">
                <a:solidFill>
                  <a:srgbClr val="00B050"/>
                </a:solidFill>
              </a:ln>
            </c:spPr>
          </c:marker>
          <c:val>
            <c:numRef>
              <c:f>'Comfort zones diagram'!$G$57:$G$75</c:f>
              <c:numCache>
                <c:formatCode>0.00</c:formatCode>
                <c:ptCount val="19"/>
                <c:pt idx="0">
                  <c:v>17.065689406789556</c:v>
                </c:pt>
                <c:pt idx="1">
                  <c:v>17.078566432909014</c:v>
                </c:pt>
                <c:pt idx="2">
                  <c:v>17.388506019858639</c:v>
                </c:pt>
                <c:pt idx="3">
                  <c:v>15.986676839711247</c:v>
                </c:pt>
                <c:pt idx="4">
                  <c:v>23.788540171710768</c:v>
                </c:pt>
                <c:pt idx="5">
                  <c:v>23.807505130246689</c:v>
                </c:pt>
                <c:pt idx="6">
                  <c:v>18.020973148964259</c:v>
                </c:pt>
                <c:pt idx="7">
                  <c:v>16.101941468614672</c:v>
                </c:pt>
                <c:pt idx="8">
                  <c:v>14.560742530790868</c:v>
                </c:pt>
                <c:pt idx="9">
                  <c:v>9.5934225083723526</c:v>
                </c:pt>
                <c:pt idx="10">
                  <c:v>12.322407715321159</c:v>
                </c:pt>
                <c:pt idx="11">
                  <c:v>14.041870698129163</c:v>
                </c:pt>
                <c:pt idx="12">
                  <c:v>16.297119495003095</c:v>
                </c:pt>
                <c:pt idx="13">
                  <c:v>18.593004437427837</c:v>
                </c:pt>
                <c:pt idx="14">
                  <c:v>13.502620817463558</c:v>
                </c:pt>
                <c:pt idx="15">
                  <c:v>14.079553471901047</c:v>
                </c:pt>
                <c:pt idx="16">
                  <c:v>16.786504992059271</c:v>
                </c:pt>
                <c:pt idx="17">
                  <c:v>16.460824876981476</c:v>
                </c:pt>
                <c:pt idx="18">
                  <c:v>29.712368537827491</c:v>
                </c:pt>
              </c:numCache>
            </c:numRef>
          </c:val>
        </c:ser>
        <c:marker val="1"/>
        <c:axId val="91080960"/>
        <c:axId val="93299072"/>
      </c:lineChart>
      <c:catAx>
        <c:axId val="91080960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93299072"/>
        <c:crosses val="autoZero"/>
        <c:lblAlgn val="ctr"/>
        <c:lblOffset val="100"/>
        <c:tickLblSkip val="1"/>
      </c:catAx>
      <c:valAx>
        <c:axId val="93299072"/>
        <c:scaling>
          <c:orientation val="minMax"/>
          <c:max val="40"/>
          <c:min val="5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eq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[°C]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1411764705882381"/>
            </c:manualLayout>
          </c:layout>
          <c:spPr>
            <a:noFill/>
            <a:ln w="25400">
              <a:noFill/>
            </a:ln>
          </c:spPr>
        </c:title>
        <c:numFmt formatCode="0.0" sourceLinked="1"/>
        <c:minorTickMark val="out"/>
        <c:tickLblPos val="nextTo"/>
        <c:crossAx val="91080960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2801114844358703"/>
          <c:y val="8.7651828756305047E-2"/>
          <c:w val="0.15895953559551229"/>
          <c:h val="0.69648763703194816"/>
        </c:manualLayout>
      </c:layout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baseline="0"/>
              <a:t> Comfort Zones</a:t>
            </a:r>
            <a:r>
              <a:rPr lang="en-US" sz="1200" b="1" i="0" baseline="0"/>
              <a:t> - </a:t>
            </a:r>
            <a:r>
              <a:rPr lang="cs-CZ" sz="1200" b="1" i="0" baseline="0"/>
              <a:t> Newton -  seat heating in cabin mockup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6184971098377"/>
          <c:y val="9.003763791271055E-2"/>
          <c:w val="0.70375722543353536"/>
          <c:h val="0.69474748542339193"/>
        </c:manualLayout>
      </c:layout>
      <c:areaChart>
        <c:grouping val="stacked"/>
        <c:ser>
          <c:idx val="0"/>
          <c:order val="0"/>
          <c:tx>
            <c:strRef>
              <c:f>'Diagram data Rcl'!$C$3</c:f>
              <c:strCache>
                <c:ptCount val="1"/>
                <c:pt idx="0">
                  <c:v> too cold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Rcl'!$C$4:$C$22</c:f>
              <c:numCache>
                <c:formatCode>0.0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1"/>
          <c:order val="1"/>
          <c:tx>
            <c:strRef>
              <c:f>'Diagram data Rcl'!$D$3</c:f>
              <c:strCache>
                <c:ptCount val="1"/>
                <c:pt idx="0">
                  <c:v>cold comfort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Rcl'!$D$4:$D$22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5.7103338353614852</c:v>
                </c:pt>
                <c:pt idx="5">
                  <c:v>7.4681037383486668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4.9221096471171819</c:v>
                </c:pt>
                <c:pt idx="9">
                  <c:v>4.9221096471171819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3.7033029063436871</c:v>
                </c:pt>
                <c:pt idx="17">
                  <c:v>3.7033029063436871</c:v>
                </c:pt>
                <c:pt idx="18">
                  <c:v>5.5020404444299231</c:v>
                </c:pt>
              </c:numCache>
            </c:numRef>
          </c:val>
        </c:ser>
        <c:ser>
          <c:idx val="2"/>
          <c:order val="2"/>
          <c:tx>
            <c:strRef>
              <c:f>'Diagram data Rcl'!$E$3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Rcl'!$E$4:$E$22</c:f>
              <c:numCache>
                <c:formatCode>0.0</c:formatCode>
                <c:ptCount val="19"/>
                <c:pt idx="0">
                  <c:v>3.2469890745943815</c:v>
                </c:pt>
                <c:pt idx="1">
                  <c:v>6.9097830756476881</c:v>
                </c:pt>
                <c:pt idx="2">
                  <c:v>3.600233553240578</c:v>
                </c:pt>
                <c:pt idx="3">
                  <c:v>6.2475530920255693</c:v>
                </c:pt>
                <c:pt idx="4">
                  <c:v>5.7103338353614852</c:v>
                </c:pt>
                <c:pt idx="5">
                  <c:v>7.4681037383486633</c:v>
                </c:pt>
                <c:pt idx="6">
                  <c:v>6.0553475351009318</c:v>
                </c:pt>
                <c:pt idx="7">
                  <c:v>6.0553475351009318</c:v>
                </c:pt>
                <c:pt idx="8">
                  <c:v>4.9221096471171748</c:v>
                </c:pt>
                <c:pt idx="9">
                  <c:v>4.9221096471171748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4.8267766732183119</c:v>
                </c:pt>
                <c:pt idx="13">
                  <c:v>4.8267766732183119</c:v>
                </c:pt>
                <c:pt idx="14">
                  <c:v>4.2242110425400341</c:v>
                </c:pt>
                <c:pt idx="15">
                  <c:v>4.2242110425400341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5.5020404444299302</c:v>
                </c:pt>
              </c:numCache>
            </c:numRef>
          </c:val>
        </c:ser>
        <c:ser>
          <c:idx val="3"/>
          <c:order val="3"/>
          <c:tx>
            <c:strRef>
              <c:f>'Diagram data Rcl'!$F$3</c:f>
              <c:strCache>
                <c:ptCount val="1"/>
                <c:pt idx="0">
                  <c:v>warm comfort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38100">
              <a:noFill/>
              <a:prstDash val="solid"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Rcl'!$F$4:$F$22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5.7103338353614888</c:v>
                </c:pt>
                <c:pt idx="5">
                  <c:v>7.4681037383486633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4.9221096471171784</c:v>
                </c:pt>
                <c:pt idx="9">
                  <c:v>4.9221096471171784</c:v>
                </c:pt>
                <c:pt idx="10">
                  <c:v>6.8230981913040836</c:v>
                </c:pt>
                <c:pt idx="11">
                  <c:v>6.8230981913040836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5.5020404444299231</c:v>
                </c:pt>
              </c:numCache>
            </c:numRef>
          </c:val>
        </c:ser>
        <c:ser>
          <c:idx val="4"/>
          <c:order val="4"/>
          <c:tx>
            <c:strRef>
              <c:f>'Diagram data Rcl'!$G$3</c:f>
              <c:strCache>
                <c:ptCount val="1"/>
                <c:pt idx="0">
                  <c:v>too warm</c:v>
                </c:pt>
              </c:strCache>
            </c:strRef>
          </c:tx>
          <c:spPr>
            <a:noFill/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Rcl'!$G$4:$G$22</c:f>
              <c:numCache>
                <c:formatCode>General</c:formatCode>
                <c:ptCount val="19"/>
              </c:numCache>
            </c:numRef>
          </c:val>
        </c:ser>
        <c:axId val="95442432"/>
        <c:axId val="95444352"/>
      </c:areaChart>
      <c:lineChart>
        <c:grouping val="standard"/>
        <c:ser>
          <c:idx val="7"/>
          <c:order val="5"/>
          <c:tx>
            <c:v>2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Rcl'!$M$6:$M$24</c:f>
              <c:numCache>
                <c:formatCode>0.00</c:formatCode>
                <c:ptCount val="19"/>
                <c:pt idx="0">
                  <c:v>21.68341362306116</c:v>
                </c:pt>
                <c:pt idx="1">
                  <c:v>17.194347652296408</c:v>
                </c:pt>
                <c:pt idx="2">
                  <c:v>25.24367975030426</c:v>
                </c:pt>
                <c:pt idx="3">
                  <c:v>19.874434838273896</c:v>
                </c:pt>
                <c:pt idx="4">
                  <c:v>21.089074474682686</c:v>
                </c:pt>
                <c:pt idx="5">
                  <c:v>15.138250814683506</c:v>
                </c:pt>
                <c:pt idx="6">
                  <c:v>18.632044525845735</c:v>
                </c:pt>
                <c:pt idx="7">
                  <c:v>18.632044525845735</c:v>
                </c:pt>
                <c:pt idx="8">
                  <c:v>21.508105611226313</c:v>
                </c:pt>
                <c:pt idx="9">
                  <c:v>21.508105611226313</c:v>
                </c:pt>
                <c:pt idx="10">
                  <c:v>20.461160057464806</c:v>
                </c:pt>
                <c:pt idx="11">
                  <c:v>20.461160057464806</c:v>
                </c:pt>
                <c:pt idx="12">
                  <c:v>20.482647592489599</c:v>
                </c:pt>
                <c:pt idx="13">
                  <c:v>20.482647592489599</c:v>
                </c:pt>
                <c:pt idx="14">
                  <c:v>22.170128188748713</c:v>
                </c:pt>
                <c:pt idx="15">
                  <c:v>22.170128188748713</c:v>
                </c:pt>
                <c:pt idx="16">
                  <c:v>23.628927575091687</c:v>
                </c:pt>
                <c:pt idx="17">
                  <c:v>23.628927575091687</c:v>
                </c:pt>
                <c:pt idx="18">
                  <c:v>20.103820928811594</c:v>
                </c:pt>
              </c:numCache>
            </c:numRef>
          </c:val>
        </c:ser>
        <c:ser>
          <c:idx val="5"/>
          <c:order val="6"/>
          <c:tx>
            <c:v>3</c:v>
          </c:tx>
          <c:spPr>
            <a:ln w="63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'Diagram data Rcl'!$N$6:$N$24</c:f>
              <c:numCache>
                <c:formatCode>0.00</c:formatCode>
                <c:ptCount val="19"/>
                <c:pt idx="0">
                  <c:v>23.306908160358351</c:v>
                </c:pt>
                <c:pt idx="1">
                  <c:v>20.649239190120252</c:v>
                </c:pt>
                <c:pt idx="2">
                  <c:v>27.043796526924549</c:v>
                </c:pt>
                <c:pt idx="3">
                  <c:v>22.99821138428668</c:v>
                </c:pt>
                <c:pt idx="4">
                  <c:v>23.944241392363431</c:v>
                </c:pt>
                <c:pt idx="5">
                  <c:v>18.872302683857836</c:v>
                </c:pt>
                <c:pt idx="6">
                  <c:v>21.659718293396203</c:v>
                </c:pt>
                <c:pt idx="7">
                  <c:v>21.659718293396203</c:v>
                </c:pt>
                <c:pt idx="8">
                  <c:v>23.969160434784897</c:v>
                </c:pt>
                <c:pt idx="9">
                  <c:v>23.969160434784897</c:v>
                </c:pt>
                <c:pt idx="10">
                  <c:v>23.872709153116844</c:v>
                </c:pt>
                <c:pt idx="11">
                  <c:v>23.872709153116844</c:v>
                </c:pt>
                <c:pt idx="12">
                  <c:v>22.896035929098758</c:v>
                </c:pt>
                <c:pt idx="13">
                  <c:v>22.896035929098758</c:v>
                </c:pt>
                <c:pt idx="14">
                  <c:v>24.28223371001873</c:v>
                </c:pt>
                <c:pt idx="15">
                  <c:v>24.28223371001873</c:v>
                </c:pt>
                <c:pt idx="16">
                  <c:v>25.480579028263534</c:v>
                </c:pt>
                <c:pt idx="17">
                  <c:v>25.480579028263534</c:v>
                </c:pt>
                <c:pt idx="18">
                  <c:v>22.854841151026559</c:v>
                </c:pt>
              </c:numCache>
            </c:numRef>
          </c:val>
        </c:ser>
        <c:ser>
          <c:idx val="8"/>
          <c:order val="7"/>
          <c:tx>
            <c:v>4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Rcl'!$O$6:$O$24</c:f>
              <c:numCache>
                <c:formatCode>0.00</c:formatCode>
                <c:ptCount val="19"/>
                <c:pt idx="0">
                  <c:v>24.930402697655541</c:v>
                </c:pt>
                <c:pt idx="1">
                  <c:v>24.104130727944096</c:v>
                </c:pt>
                <c:pt idx="2">
                  <c:v>28.843913303544838</c:v>
                </c:pt>
                <c:pt idx="3">
                  <c:v>26.121987930299465</c:v>
                </c:pt>
                <c:pt idx="4">
                  <c:v>26.799408310044171</c:v>
                </c:pt>
                <c:pt idx="5">
                  <c:v>22.606354553032169</c:v>
                </c:pt>
                <c:pt idx="6">
                  <c:v>24.687392060946667</c:v>
                </c:pt>
                <c:pt idx="7">
                  <c:v>24.687392060946667</c:v>
                </c:pt>
                <c:pt idx="8">
                  <c:v>26.430215258343488</c:v>
                </c:pt>
                <c:pt idx="9">
                  <c:v>26.430215258343488</c:v>
                </c:pt>
                <c:pt idx="10">
                  <c:v>27.284258248768886</c:v>
                </c:pt>
                <c:pt idx="11">
                  <c:v>27.284258248768886</c:v>
                </c:pt>
                <c:pt idx="12">
                  <c:v>25.309424265707911</c:v>
                </c:pt>
                <c:pt idx="13">
                  <c:v>25.309424265707911</c:v>
                </c:pt>
                <c:pt idx="14">
                  <c:v>26.394339231288747</c:v>
                </c:pt>
                <c:pt idx="15">
                  <c:v>26.394339231288747</c:v>
                </c:pt>
                <c:pt idx="16">
                  <c:v>27.332230481435378</c:v>
                </c:pt>
                <c:pt idx="17">
                  <c:v>27.332230481435378</c:v>
                </c:pt>
                <c:pt idx="18">
                  <c:v>25.605861373241524</c:v>
                </c:pt>
              </c:numCache>
            </c:numRef>
          </c:val>
        </c:ser>
        <c:ser>
          <c:idx val="6"/>
          <c:order val="8"/>
          <c:tx>
            <c:v>1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Rcl'!$L$6:$L$24</c:f>
              <c:numCache>
                <c:formatCode>0.00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9"/>
          <c:order val="9"/>
          <c:tx>
            <c:v>5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Rcl'!$P$6:$P$24</c:f>
              <c:numCache>
                <c:formatCode>0.00</c:formatCode>
                <c:ptCount val="19"/>
                <c:pt idx="0">
                  <c:v>28.177391772249926</c:v>
                </c:pt>
                <c:pt idx="1">
                  <c:v>31.01391380359178</c:v>
                </c:pt>
                <c:pt idx="2">
                  <c:v>32.444146856785416</c:v>
                </c:pt>
                <c:pt idx="3">
                  <c:v>32.369541022325031</c:v>
                </c:pt>
                <c:pt idx="4">
                  <c:v>32.50974214540566</c:v>
                </c:pt>
                <c:pt idx="5">
                  <c:v>30.074458291380832</c:v>
                </c:pt>
                <c:pt idx="6">
                  <c:v>30.742739596047603</c:v>
                </c:pt>
                <c:pt idx="7">
                  <c:v>30.742739596047603</c:v>
                </c:pt>
                <c:pt idx="8">
                  <c:v>31.352324905460666</c:v>
                </c:pt>
                <c:pt idx="9">
                  <c:v>31.352324905460666</c:v>
                </c:pt>
                <c:pt idx="10">
                  <c:v>34.107356440072969</c:v>
                </c:pt>
                <c:pt idx="11">
                  <c:v>34.107356440072969</c:v>
                </c:pt>
                <c:pt idx="12">
                  <c:v>30.136200938926226</c:v>
                </c:pt>
                <c:pt idx="13">
                  <c:v>30.136200938926226</c:v>
                </c:pt>
                <c:pt idx="14">
                  <c:v>30.618550273828788</c:v>
                </c:pt>
                <c:pt idx="15">
                  <c:v>30.618550273828788</c:v>
                </c:pt>
                <c:pt idx="16">
                  <c:v>31.035533387779068</c:v>
                </c:pt>
                <c:pt idx="17">
                  <c:v>31.035533387779068</c:v>
                </c:pt>
                <c:pt idx="18">
                  <c:v>31.107901817671447</c:v>
                </c:pt>
              </c:numCache>
            </c:numRef>
          </c:val>
        </c:ser>
        <c:ser>
          <c:idx val="10"/>
          <c:order val="10"/>
          <c:spPr>
            <a:ln>
              <a:solidFill>
                <a:srgbClr val="7030A0"/>
              </a:solidFill>
            </a:ln>
          </c:spPr>
          <c:marker>
            <c:symbol val="plus"/>
            <c:size val="5"/>
            <c:spPr>
              <a:ln w="25400">
                <a:solidFill>
                  <a:srgbClr val="7030A0"/>
                </a:solidFill>
              </a:ln>
            </c:spPr>
          </c:marker>
          <c:val>
            <c:numRef>
              <c:f>'Comfort zones diagram'!$G$81:$G$99</c:f>
              <c:numCache>
                <c:formatCode>0.00</c:formatCode>
                <c:ptCount val="19"/>
                <c:pt idx="0">
                  <c:v>16.185828498672951</c:v>
                </c:pt>
                <c:pt idx="1">
                  <c:v>16.820272399470465</c:v>
                </c:pt>
                <c:pt idx="2">
                  <c:v>17.46023561142183</c:v>
                </c:pt>
                <c:pt idx="3">
                  <c:v>15.995760157973553</c:v>
                </c:pt>
                <c:pt idx="4">
                  <c:v>22.108287192368724</c:v>
                </c:pt>
                <c:pt idx="5">
                  <c:v>19.749399924040439</c:v>
                </c:pt>
                <c:pt idx="6">
                  <c:v>18.075946015897259</c:v>
                </c:pt>
                <c:pt idx="7">
                  <c:v>15.988973732440943</c:v>
                </c:pt>
                <c:pt idx="8">
                  <c:v>14.322141659134704</c:v>
                </c:pt>
                <c:pt idx="9">
                  <c:v>9.6255173424678517</c:v>
                </c:pt>
                <c:pt idx="10">
                  <c:v>12.173399323088745</c:v>
                </c:pt>
                <c:pt idx="11">
                  <c:v>13.830286603121976</c:v>
                </c:pt>
                <c:pt idx="12">
                  <c:v>14.819546522144705</c:v>
                </c:pt>
                <c:pt idx="13">
                  <c:v>16.842192375515872</c:v>
                </c:pt>
                <c:pt idx="14">
                  <c:v>13.154962778439433</c:v>
                </c:pt>
                <c:pt idx="15">
                  <c:v>13.933145637004024</c:v>
                </c:pt>
                <c:pt idx="16">
                  <c:v>16.795775959522462</c:v>
                </c:pt>
                <c:pt idx="17">
                  <c:v>16.779028405395408</c:v>
                </c:pt>
                <c:pt idx="18">
                  <c:v>23.849053790241577</c:v>
                </c:pt>
              </c:numCache>
            </c:numRef>
          </c:val>
        </c:ser>
        <c:ser>
          <c:idx val="11"/>
          <c:order val="11"/>
          <c:spPr>
            <a:ln>
              <a:solidFill>
                <a:srgbClr val="00B050"/>
              </a:solidFill>
            </a:ln>
          </c:spPr>
          <c:marker>
            <c:symbol val="x"/>
            <c:size val="5"/>
            <c:spPr>
              <a:ln w="25400">
                <a:solidFill>
                  <a:srgbClr val="00B050"/>
                </a:solidFill>
              </a:ln>
            </c:spPr>
          </c:marker>
          <c:val>
            <c:numRef>
              <c:f>'Comfort zones diagram'!$G$57:$G$75</c:f>
              <c:numCache>
                <c:formatCode>0.00</c:formatCode>
                <c:ptCount val="19"/>
                <c:pt idx="0">
                  <c:v>17.065689406789556</c:v>
                </c:pt>
                <c:pt idx="1">
                  <c:v>17.078566432909014</c:v>
                </c:pt>
                <c:pt idx="2">
                  <c:v>17.388506019858639</c:v>
                </c:pt>
                <c:pt idx="3">
                  <c:v>15.986676839711247</c:v>
                </c:pt>
                <c:pt idx="4">
                  <c:v>23.788540171710768</c:v>
                </c:pt>
                <c:pt idx="5">
                  <c:v>23.807505130246689</c:v>
                </c:pt>
                <c:pt idx="6">
                  <c:v>18.020973148964259</c:v>
                </c:pt>
                <c:pt idx="7">
                  <c:v>16.101941468614672</c:v>
                </c:pt>
                <c:pt idx="8">
                  <c:v>14.560742530790868</c:v>
                </c:pt>
                <c:pt idx="9">
                  <c:v>9.5934225083723526</c:v>
                </c:pt>
                <c:pt idx="10">
                  <c:v>12.322407715321159</c:v>
                </c:pt>
                <c:pt idx="11">
                  <c:v>14.041870698129163</c:v>
                </c:pt>
                <c:pt idx="12">
                  <c:v>16.297119495003095</c:v>
                </c:pt>
                <c:pt idx="13">
                  <c:v>18.593004437427837</c:v>
                </c:pt>
                <c:pt idx="14">
                  <c:v>13.502620817463558</c:v>
                </c:pt>
                <c:pt idx="15">
                  <c:v>14.079553471901047</c:v>
                </c:pt>
                <c:pt idx="16">
                  <c:v>16.786504992059271</c:v>
                </c:pt>
                <c:pt idx="17">
                  <c:v>16.460824876981476</c:v>
                </c:pt>
                <c:pt idx="18">
                  <c:v>29.712368537827491</c:v>
                </c:pt>
              </c:numCache>
            </c:numRef>
          </c:val>
        </c:ser>
        <c:ser>
          <c:idx val="12"/>
          <c:order val="12"/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noFill/>
              <a:ln w="25400">
                <a:solidFill>
                  <a:srgbClr val="0070C0"/>
                </a:solidFill>
              </a:ln>
            </c:spPr>
          </c:marker>
          <c:val>
            <c:numRef>
              <c:f>'Comfort zones diagram'!$G$6:$G$24</c:f>
              <c:numCache>
                <c:formatCode>0.00</c:formatCode>
                <c:ptCount val="19"/>
                <c:pt idx="0">
                  <c:v>14.181392054500307</c:v>
                </c:pt>
                <c:pt idx="1">
                  <c:v>16.117231459813677</c:v>
                </c:pt>
                <c:pt idx="2">
                  <c:v>16.135849681758828</c:v>
                </c:pt>
                <c:pt idx="3">
                  <c:v>12.385329627625563</c:v>
                </c:pt>
                <c:pt idx="4">
                  <c:v>18.751166863706104</c:v>
                </c:pt>
                <c:pt idx="5">
                  <c:v>15.306553090598264</c:v>
                </c:pt>
                <c:pt idx="6">
                  <c:v>15.006704803568795</c:v>
                </c:pt>
                <c:pt idx="7">
                  <c:v>14.256111463159325</c:v>
                </c:pt>
                <c:pt idx="8">
                  <c:v>12.6838321005173</c:v>
                </c:pt>
                <c:pt idx="9">
                  <c:v>8.0217812569427345</c:v>
                </c:pt>
                <c:pt idx="10">
                  <c:v>12.590505491896835</c:v>
                </c:pt>
                <c:pt idx="11">
                  <c:v>13.366248657232816</c:v>
                </c:pt>
                <c:pt idx="12">
                  <c:v>12.701309659414953</c:v>
                </c:pt>
                <c:pt idx="13">
                  <c:v>14.993495694448921</c:v>
                </c:pt>
                <c:pt idx="14">
                  <c:v>11.845736175255031</c:v>
                </c:pt>
                <c:pt idx="15">
                  <c:v>11.964041323324512</c:v>
                </c:pt>
                <c:pt idx="16">
                  <c:v>15.679072975408172</c:v>
                </c:pt>
                <c:pt idx="17">
                  <c:v>15.914734987053055</c:v>
                </c:pt>
                <c:pt idx="18">
                  <c:v>18.886456937907873</c:v>
                </c:pt>
              </c:numCache>
            </c:numRef>
          </c:val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noFill/>
              <a:ln w="25400">
                <a:solidFill>
                  <a:srgbClr val="FF0000"/>
                </a:solidFill>
              </a:ln>
            </c:spPr>
          </c:marker>
          <c:val>
            <c:numRef>
              <c:f>'Comfort zones diagram'!$G$32:$G$50</c:f>
              <c:numCache>
                <c:formatCode>0.00</c:formatCode>
                <c:ptCount val="19"/>
                <c:pt idx="0">
                  <c:v>16.41473988434495</c:v>
                </c:pt>
                <c:pt idx="1">
                  <c:v>17.116324810371573</c:v>
                </c:pt>
                <c:pt idx="2">
                  <c:v>16.838172915656624</c:v>
                </c:pt>
                <c:pt idx="3">
                  <c:v>14.474044755721973</c:v>
                </c:pt>
                <c:pt idx="4">
                  <c:v>22.801422298620011</c:v>
                </c:pt>
                <c:pt idx="5">
                  <c:v>22.761352664112913</c:v>
                </c:pt>
                <c:pt idx="6">
                  <c:v>16.869109112928637</c:v>
                </c:pt>
                <c:pt idx="7">
                  <c:v>16.292003466267847</c:v>
                </c:pt>
                <c:pt idx="8">
                  <c:v>13.87464109282956</c:v>
                </c:pt>
                <c:pt idx="9">
                  <c:v>9.0807974728831127</c:v>
                </c:pt>
                <c:pt idx="10">
                  <c:v>13.121421220126528</c:v>
                </c:pt>
                <c:pt idx="11">
                  <c:v>13.973232974148097</c:v>
                </c:pt>
                <c:pt idx="12">
                  <c:v>15.595972417280887</c:v>
                </c:pt>
                <c:pt idx="13">
                  <c:v>17.786166671431445</c:v>
                </c:pt>
                <c:pt idx="14">
                  <c:v>12.470153298043378</c:v>
                </c:pt>
                <c:pt idx="15">
                  <c:v>12.582158527549474</c:v>
                </c:pt>
                <c:pt idx="16">
                  <c:v>16.704860665689903</c:v>
                </c:pt>
                <c:pt idx="17">
                  <c:v>16.913906028811461</c:v>
                </c:pt>
                <c:pt idx="18">
                  <c:v>28.895005767663111</c:v>
                </c:pt>
              </c:numCache>
            </c:numRef>
          </c:val>
        </c:ser>
        <c:marker val="1"/>
        <c:axId val="95442432"/>
        <c:axId val="95444352"/>
      </c:lineChart>
      <c:catAx>
        <c:axId val="9544243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95444352"/>
        <c:crosses val="autoZero"/>
        <c:lblAlgn val="ctr"/>
        <c:lblOffset val="100"/>
        <c:tickLblSkip val="1"/>
      </c:catAx>
      <c:valAx>
        <c:axId val="95444352"/>
        <c:scaling>
          <c:orientation val="minMax"/>
          <c:max val="40"/>
          <c:min val="5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eq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[°C]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1411764705882381"/>
            </c:manualLayout>
          </c:layout>
          <c:spPr>
            <a:noFill/>
            <a:ln w="25400">
              <a:noFill/>
            </a:ln>
          </c:spPr>
        </c:title>
        <c:numFmt formatCode="0.0" sourceLinked="1"/>
        <c:minorTickMark val="out"/>
        <c:tickLblPos val="nextTo"/>
        <c:crossAx val="9544243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2801114844358725"/>
          <c:y val="8.7651828756305047E-2"/>
          <c:w val="0.16439988766080441"/>
          <c:h val="0.70600338042569211"/>
        </c:manualLayout>
      </c:layout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 Comfort Zones</a:t>
            </a:r>
            <a:r>
              <a:rPr lang="en-US"/>
              <a:t> - </a:t>
            </a:r>
            <a:r>
              <a:rPr lang="cs-CZ"/>
              <a:t> Newton - seated 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6184971098368"/>
          <c:y val="9.003763791271055E-2"/>
          <c:w val="0.70375722543353458"/>
          <c:h val="0.69474748542339104"/>
        </c:manualLayout>
      </c:layout>
      <c:areaChart>
        <c:grouping val="stacked"/>
        <c:ser>
          <c:idx val="0"/>
          <c:order val="0"/>
          <c:tx>
            <c:strRef>
              <c:f>'Diagram data Rcl'!$C$3</c:f>
              <c:strCache>
                <c:ptCount val="1"/>
                <c:pt idx="0">
                  <c:v> too cold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Rcl'!$C$4:$C$22</c:f>
              <c:numCache>
                <c:formatCode>0.0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1"/>
          <c:order val="1"/>
          <c:tx>
            <c:strRef>
              <c:f>'Diagram data Rcl'!$D$3</c:f>
              <c:strCache>
                <c:ptCount val="1"/>
                <c:pt idx="0">
                  <c:v>cold comfort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Rcl'!$D$4:$D$22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5.7103338353614852</c:v>
                </c:pt>
                <c:pt idx="5">
                  <c:v>7.4681037383486668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4.9221096471171819</c:v>
                </c:pt>
                <c:pt idx="9">
                  <c:v>4.9221096471171819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3.7033029063436871</c:v>
                </c:pt>
                <c:pt idx="17">
                  <c:v>3.7033029063436871</c:v>
                </c:pt>
                <c:pt idx="18">
                  <c:v>5.5020404444299231</c:v>
                </c:pt>
              </c:numCache>
            </c:numRef>
          </c:val>
        </c:ser>
        <c:ser>
          <c:idx val="2"/>
          <c:order val="2"/>
          <c:tx>
            <c:strRef>
              <c:f>'Diagram data Rcl'!$E$3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Rcl'!$E$4:$E$22</c:f>
              <c:numCache>
                <c:formatCode>0.0</c:formatCode>
                <c:ptCount val="19"/>
                <c:pt idx="0">
                  <c:v>3.2469890745943815</c:v>
                </c:pt>
                <c:pt idx="1">
                  <c:v>6.9097830756476881</c:v>
                </c:pt>
                <c:pt idx="2">
                  <c:v>3.600233553240578</c:v>
                </c:pt>
                <c:pt idx="3">
                  <c:v>6.2475530920255693</c:v>
                </c:pt>
                <c:pt idx="4">
                  <c:v>5.7103338353614852</c:v>
                </c:pt>
                <c:pt idx="5">
                  <c:v>7.4681037383486633</c:v>
                </c:pt>
                <c:pt idx="6">
                  <c:v>6.0553475351009318</c:v>
                </c:pt>
                <c:pt idx="7">
                  <c:v>6.0553475351009318</c:v>
                </c:pt>
                <c:pt idx="8">
                  <c:v>4.9221096471171748</c:v>
                </c:pt>
                <c:pt idx="9">
                  <c:v>4.9221096471171748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4.8267766732183119</c:v>
                </c:pt>
                <c:pt idx="13">
                  <c:v>4.8267766732183119</c:v>
                </c:pt>
                <c:pt idx="14">
                  <c:v>4.2242110425400341</c:v>
                </c:pt>
                <c:pt idx="15">
                  <c:v>4.2242110425400341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5.5020404444299302</c:v>
                </c:pt>
              </c:numCache>
            </c:numRef>
          </c:val>
        </c:ser>
        <c:ser>
          <c:idx val="3"/>
          <c:order val="3"/>
          <c:tx>
            <c:strRef>
              <c:f>'Diagram data Rcl'!$F$3</c:f>
              <c:strCache>
                <c:ptCount val="1"/>
                <c:pt idx="0">
                  <c:v>warm comfort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38100">
              <a:noFill/>
              <a:prstDash val="solid"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Rcl'!$F$4:$F$22</c:f>
              <c:numCache>
                <c:formatCode>0.0</c:formatCode>
                <c:ptCount val="19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5.7103338353614888</c:v>
                </c:pt>
                <c:pt idx="5">
                  <c:v>7.4681037383486633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4.9221096471171784</c:v>
                </c:pt>
                <c:pt idx="9">
                  <c:v>4.9221096471171784</c:v>
                </c:pt>
                <c:pt idx="10">
                  <c:v>6.8230981913040836</c:v>
                </c:pt>
                <c:pt idx="11">
                  <c:v>6.8230981913040836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3.7033029063436906</c:v>
                </c:pt>
                <c:pt idx="17">
                  <c:v>3.7033029063436906</c:v>
                </c:pt>
                <c:pt idx="18">
                  <c:v>5.5020404444299231</c:v>
                </c:pt>
              </c:numCache>
            </c:numRef>
          </c:val>
        </c:ser>
        <c:ser>
          <c:idx val="4"/>
          <c:order val="4"/>
          <c:tx>
            <c:strRef>
              <c:f>'Diagram data Rcl'!$G$3</c:f>
              <c:strCache>
                <c:ptCount val="1"/>
                <c:pt idx="0">
                  <c:v>too warm</c:v>
                </c:pt>
              </c:strCache>
            </c:strRef>
          </c:tx>
          <c:spPr>
            <a:noFill/>
            <a:ln w="38100">
              <a:noFill/>
            </a:ln>
          </c:spPr>
          <c:cat>
            <c:strRef>
              <c:f>'Diagram data Rcl'!$K$6:$K$24</c:f>
              <c:strCache>
                <c:ptCount val="19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  <c:pt idx="18">
                  <c:v>Seat</c:v>
                </c:pt>
              </c:strCache>
            </c:strRef>
          </c:cat>
          <c:val>
            <c:numRef>
              <c:f>'Diagram data Rcl'!$G$4:$G$22</c:f>
              <c:numCache>
                <c:formatCode>General</c:formatCode>
                <c:ptCount val="19"/>
              </c:numCache>
            </c:numRef>
          </c:val>
        </c:ser>
        <c:axId val="108407424"/>
        <c:axId val="108433792"/>
      </c:areaChart>
      <c:lineChart>
        <c:grouping val="standard"/>
        <c:ser>
          <c:idx val="7"/>
          <c:order val="5"/>
          <c:tx>
            <c:v>2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Rcl'!$M$6:$M$24</c:f>
              <c:numCache>
                <c:formatCode>0.00</c:formatCode>
                <c:ptCount val="19"/>
                <c:pt idx="0">
                  <c:v>21.68341362306116</c:v>
                </c:pt>
                <c:pt idx="1">
                  <c:v>17.194347652296408</c:v>
                </c:pt>
                <c:pt idx="2">
                  <c:v>25.24367975030426</c:v>
                </c:pt>
                <c:pt idx="3">
                  <c:v>19.874434838273896</c:v>
                </c:pt>
                <c:pt idx="4">
                  <c:v>21.089074474682686</c:v>
                </c:pt>
                <c:pt idx="5">
                  <c:v>15.138250814683506</c:v>
                </c:pt>
                <c:pt idx="6">
                  <c:v>18.632044525845735</c:v>
                </c:pt>
                <c:pt idx="7">
                  <c:v>18.632044525845735</c:v>
                </c:pt>
                <c:pt idx="8">
                  <c:v>21.508105611226313</c:v>
                </c:pt>
                <c:pt idx="9">
                  <c:v>21.508105611226313</c:v>
                </c:pt>
                <c:pt idx="10">
                  <c:v>20.461160057464806</c:v>
                </c:pt>
                <c:pt idx="11">
                  <c:v>20.461160057464806</c:v>
                </c:pt>
                <c:pt idx="12">
                  <c:v>20.482647592489599</c:v>
                </c:pt>
                <c:pt idx="13">
                  <c:v>20.482647592489599</c:v>
                </c:pt>
                <c:pt idx="14">
                  <c:v>22.170128188748713</c:v>
                </c:pt>
                <c:pt idx="15">
                  <c:v>22.170128188748713</c:v>
                </c:pt>
                <c:pt idx="16">
                  <c:v>23.628927575091687</c:v>
                </c:pt>
                <c:pt idx="17">
                  <c:v>23.628927575091687</c:v>
                </c:pt>
                <c:pt idx="18">
                  <c:v>20.103820928811594</c:v>
                </c:pt>
              </c:numCache>
            </c:numRef>
          </c:val>
        </c:ser>
        <c:ser>
          <c:idx val="5"/>
          <c:order val="6"/>
          <c:tx>
            <c:v>3</c:v>
          </c:tx>
          <c:spPr>
            <a:ln w="63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'Diagram data Rcl'!$N$6:$N$24</c:f>
              <c:numCache>
                <c:formatCode>0.00</c:formatCode>
                <c:ptCount val="19"/>
                <c:pt idx="0">
                  <c:v>23.306908160358351</c:v>
                </c:pt>
                <c:pt idx="1">
                  <c:v>20.649239190120252</c:v>
                </c:pt>
                <c:pt idx="2">
                  <c:v>27.043796526924549</c:v>
                </c:pt>
                <c:pt idx="3">
                  <c:v>22.99821138428668</c:v>
                </c:pt>
                <c:pt idx="4">
                  <c:v>23.944241392363431</c:v>
                </c:pt>
                <c:pt idx="5">
                  <c:v>18.872302683857836</c:v>
                </c:pt>
                <c:pt idx="6">
                  <c:v>21.659718293396203</c:v>
                </c:pt>
                <c:pt idx="7">
                  <c:v>21.659718293396203</c:v>
                </c:pt>
                <c:pt idx="8">
                  <c:v>23.969160434784897</c:v>
                </c:pt>
                <c:pt idx="9">
                  <c:v>23.969160434784897</c:v>
                </c:pt>
                <c:pt idx="10">
                  <c:v>23.872709153116844</c:v>
                </c:pt>
                <c:pt idx="11">
                  <c:v>23.872709153116844</c:v>
                </c:pt>
                <c:pt idx="12">
                  <c:v>22.896035929098758</c:v>
                </c:pt>
                <c:pt idx="13">
                  <c:v>22.896035929098758</c:v>
                </c:pt>
                <c:pt idx="14">
                  <c:v>24.28223371001873</c:v>
                </c:pt>
                <c:pt idx="15">
                  <c:v>24.28223371001873</c:v>
                </c:pt>
                <c:pt idx="16">
                  <c:v>25.480579028263534</c:v>
                </c:pt>
                <c:pt idx="17">
                  <c:v>25.480579028263534</c:v>
                </c:pt>
                <c:pt idx="18">
                  <c:v>22.854841151026559</c:v>
                </c:pt>
              </c:numCache>
            </c:numRef>
          </c:val>
        </c:ser>
        <c:ser>
          <c:idx val="8"/>
          <c:order val="7"/>
          <c:tx>
            <c:v>4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Rcl'!$O$6:$O$24</c:f>
              <c:numCache>
                <c:formatCode>0.00</c:formatCode>
                <c:ptCount val="19"/>
                <c:pt idx="0">
                  <c:v>24.930402697655541</c:v>
                </c:pt>
                <c:pt idx="1">
                  <c:v>24.104130727944096</c:v>
                </c:pt>
                <c:pt idx="2">
                  <c:v>28.843913303544838</c:v>
                </c:pt>
                <c:pt idx="3">
                  <c:v>26.121987930299465</c:v>
                </c:pt>
                <c:pt idx="4">
                  <c:v>26.799408310044171</c:v>
                </c:pt>
                <c:pt idx="5">
                  <c:v>22.606354553032169</c:v>
                </c:pt>
                <c:pt idx="6">
                  <c:v>24.687392060946667</c:v>
                </c:pt>
                <c:pt idx="7">
                  <c:v>24.687392060946667</c:v>
                </c:pt>
                <c:pt idx="8">
                  <c:v>26.430215258343488</c:v>
                </c:pt>
                <c:pt idx="9">
                  <c:v>26.430215258343488</c:v>
                </c:pt>
                <c:pt idx="10">
                  <c:v>27.284258248768886</c:v>
                </c:pt>
                <c:pt idx="11">
                  <c:v>27.284258248768886</c:v>
                </c:pt>
                <c:pt idx="12">
                  <c:v>25.309424265707911</c:v>
                </c:pt>
                <c:pt idx="13">
                  <c:v>25.309424265707911</c:v>
                </c:pt>
                <c:pt idx="14">
                  <c:v>26.394339231288747</c:v>
                </c:pt>
                <c:pt idx="15">
                  <c:v>26.394339231288747</c:v>
                </c:pt>
                <c:pt idx="16">
                  <c:v>27.332230481435378</c:v>
                </c:pt>
                <c:pt idx="17">
                  <c:v>27.332230481435378</c:v>
                </c:pt>
                <c:pt idx="18">
                  <c:v>25.605861373241524</c:v>
                </c:pt>
              </c:numCache>
            </c:numRef>
          </c:val>
        </c:ser>
        <c:ser>
          <c:idx val="6"/>
          <c:order val="8"/>
          <c:tx>
            <c:v>1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Rcl'!$L$6:$L$24</c:f>
              <c:numCache>
                <c:formatCode>0.00</c:formatCode>
                <c:ptCount val="19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  <c:pt idx="18">
                  <c:v>14.601780484381671</c:v>
                </c:pt>
              </c:numCache>
            </c:numRef>
          </c:val>
        </c:ser>
        <c:ser>
          <c:idx val="9"/>
          <c:order val="9"/>
          <c:tx>
            <c:v>5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Rcl'!$P$6:$P$24</c:f>
              <c:numCache>
                <c:formatCode>0.00</c:formatCode>
                <c:ptCount val="19"/>
                <c:pt idx="0">
                  <c:v>28.177391772249926</c:v>
                </c:pt>
                <c:pt idx="1">
                  <c:v>31.01391380359178</c:v>
                </c:pt>
                <c:pt idx="2">
                  <c:v>32.444146856785416</c:v>
                </c:pt>
                <c:pt idx="3">
                  <c:v>32.369541022325031</c:v>
                </c:pt>
                <c:pt idx="4">
                  <c:v>32.50974214540566</c:v>
                </c:pt>
                <c:pt idx="5">
                  <c:v>30.074458291380832</c:v>
                </c:pt>
                <c:pt idx="6">
                  <c:v>30.742739596047603</c:v>
                </c:pt>
                <c:pt idx="7">
                  <c:v>30.742739596047603</c:v>
                </c:pt>
                <c:pt idx="8">
                  <c:v>31.352324905460666</c:v>
                </c:pt>
                <c:pt idx="9">
                  <c:v>31.352324905460666</c:v>
                </c:pt>
                <c:pt idx="10">
                  <c:v>34.107356440072969</c:v>
                </c:pt>
                <c:pt idx="11">
                  <c:v>34.107356440072969</c:v>
                </c:pt>
                <c:pt idx="12">
                  <c:v>30.136200938926226</c:v>
                </c:pt>
                <c:pt idx="13">
                  <c:v>30.136200938926226</c:v>
                </c:pt>
                <c:pt idx="14">
                  <c:v>30.618550273828788</c:v>
                </c:pt>
                <c:pt idx="15">
                  <c:v>30.618550273828788</c:v>
                </c:pt>
                <c:pt idx="16">
                  <c:v>31.035533387779068</c:v>
                </c:pt>
                <c:pt idx="17">
                  <c:v>31.035533387779068</c:v>
                </c:pt>
                <c:pt idx="18">
                  <c:v>31.107901817671447</c:v>
                </c:pt>
              </c:numCache>
            </c:numRef>
          </c:val>
        </c:ser>
        <c:ser>
          <c:idx val="10"/>
          <c:order val="10"/>
          <c:tx>
            <c:v>Teq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'Comfort zones diagram'!$G$6:$G$24</c:f>
              <c:numCache>
                <c:formatCode>0.00</c:formatCode>
                <c:ptCount val="19"/>
                <c:pt idx="0">
                  <c:v>14.181392054500307</c:v>
                </c:pt>
                <c:pt idx="1">
                  <c:v>16.117231459813677</c:v>
                </c:pt>
                <c:pt idx="2">
                  <c:v>16.135849681758828</c:v>
                </c:pt>
                <c:pt idx="3">
                  <c:v>12.385329627625563</c:v>
                </c:pt>
                <c:pt idx="4">
                  <c:v>18.751166863706104</c:v>
                </c:pt>
                <c:pt idx="5">
                  <c:v>15.306553090598264</c:v>
                </c:pt>
                <c:pt idx="6">
                  <c:v>15.006704803568795</c:v>
                </c:pt>
                <c:pt idx="7">
                  <c:v>14.256111463159325</c:v>
                </c:pt>
                <c:pt idx="8">
                  <c:v>12.6838321005173</c:v>
                </c:pt>
                <c:pt idx="9">
                  <c:v>8.0217812569427345</c:v>
                </c:pt>
                <c:pt idx="10">
                  <c:v>12.590505491896835</c:v>
                </c:pt>
                <c:pt idx="11">
                  <c:v>13.366248657232816</c:v>
                </c:pt>
                <c:pt idx="12">
                  <c:v>12.701309659414953</c:v>
                </c:pt>
                <c:pt idx="13">
                  <c:v>14.993495694448921</c:v>
                </c:pt>
                <c:pt idx="14">
                  <c:v>11.845736175255031</c:v>
                </c:pt>
                <c:pt idx="15">
                  <c:v>11.964041323324512</c:v>
                </c:pt>
                <c:pt idx="16">
                  <c:v>15.679072975408172</c:v>
                </c:pt>
                <c:pt idx="17">
                  <c:v>15.914734987053055</c:v>
                </c:pt>
                <c:pt idx="18">
                  <c:v>18.886456937907873</c:v>
                </c:pt>
              </c:numCache>
            </c:numRef>
          </c:val>
        </c:ser>
        <c:ser>
          <c:idx val="11"/>
          <c:order val="11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'Comfort zones diagram'!$G$32:$G$50</c:f>
              <c:numCache>
                <c:formatCode>0.00</c:formatCode>
                <c:ptCount val="19"/>
                <c:pt idx="0">
                  <c:v>16.41473988434495</c:v>
                </c:pt>
                <c:pt idx="1">
                  <c:v>17.116324810371573</c:v>
                </c:pt>
                <c:pt idx="2">
                  <c:v>16.838172915656624</c:v>
                </c:pt>
                <c:pt idx="3">
                  <c:v>14.474044755721973</c:v>
                </c:pt>
                <c:pt idx="4">
                  <c:v>22.801422298620011</c:v>
                </c:pt>
                <c:pt idx="5">
                  <c:v>22.761352664112913</c:v>
                </c:pt>
                <c:pt idx="6">
                  <c:v>16.869109112928637</c:v>
                </c:pt>
                <c:pt idx="7">
                  <c:v>16.292003466267847</c:v>
                </c:pt>
                <c:pt idx="8">
                  <c:v>13.87464109282956</c:v>
                </c:pt>
                <c:pt idx="9">
                  <c:v>9.0807974728831127</c:v>
                </c:pt>
                <c:pt idx="10">
                  <c:v>13.121421220126528</c:v>
                </c:pt>
                <c:pt idx="11">
                  <c:v>13.973232974148097</c:v>
                </c:pt>
                <c:pt idx="12">
                  <c:v>15.595972417280887</c:v>
                </c:pt>
                <c:pt idx="13">
                  <c:v>17.786166671431445</c:v>
                </c:pt>
                <c:pt idx="14">
                  <c:v>12.470153298043378</c:v>
                </c:pt>
                <c:pt idx="15">
                  <c:v>12.582158527549474</c:v>
                </c:pt>
                <c:pt idx="16">
                  <c:v>16.704860665689903</c:v>
                </c:pt>
                <c:pt idx="17">
                  <c:v>16.913906028811461</c:v>
                </c:pt>
                <c:pt idx="18">
                  <c:v>28.895005767663111</c:v>
                </c:pt>
              </c:numCache>
            </c:numRef>
          </c:val>
        </c:ser>
        <c:marker val="1"/>
        <c:axId val="108407424"/>
        <c:axId val="108433792"/>
      </c:lineChart>
      <c:catAx>
        <c:axId val="10840742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108433792"/>
        <c:crosses val="autoZero"/>
        <c:lblAlgn val="ctr"/>
        <c:lblOffset val="100"/>
        <c:tickLblSkip val="1"/>
      </c:catAx>
      <c:valAx>
        <c:axId val="108433792"/>
        <c:scaling>
          <c:orientation val="minMax"/>
          <c:max val="40"/>
          <c:min val="5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eq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[°C]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1411764705882381"/>
            </c:manualLayout>
          </c:layout>
          <c:spPr>
            <a:noFill/>
            <a:ln w="25400">
              <a:noFill/>
            </a:ln>
          </c:spPr>
        </c:title>
        <c:numFmt formatCode="0.0" sourceLinked="1"/>
        <c:minorTickMark val="out"/>
        <c:tickLblPos val="nextTo"/>
        <c:crossAx val="108407424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2801114844358636"/>
          <c:y val="8.7651828756305047E-2"/>
          <c:w val="0.15895953559551212"/>
          <c:h val="0.69648763703194816"/>
        </c:manualLayout>
      </c:layout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 Comfort Zones</a:t>
            </a:r>
            <a:r>
              <a:rPr lang="en-US"/>
              <a:t> - </a:t>
            </a:r>
            <a:r>
              <a:rPr lang="cs-CZ"/>
              <a:t> Newton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6184971098371"/>
          <c:y val="9.003763791271055E-2"/>
          <c:w val="0.70375722543353492"/>
          <c:h val="0.69474748542339126"/>
        </c:manualLayout>
      </c:layout>
      <c:areaChart>
        <c:grouping val="stacked"/>
        <c:ser>
          <c:idx val="0"/>
          <c:order val="0"/>
          <c:tx>
            <c:strRef>
              <c:f>'Diagram data Rcl'!$C$3</c:f>
              <c:strCache>
                <c:ptCount val="1"/>
                <c:pt idx="0">
                  <c:v> too cold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'Diagram data Rcl'!$K$6:$K$23</c:f>
              <c:strCache>
                <c:ptCount val="18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</c:strCache>
            </c:strRef>
          </c:cat>
          <c:val>
            <c:numRef>
              <c:f>'Diagram data Rcl'!$C$4:$C$21</c:f>
              <c:numCache>
                <c:formatCode>0.0</c:formatCode>
                <c:ptCount val="18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</c:numCache>
            </c:numRef>
          </c:val>
        </c:ser>
        <c:ser>
          <c:idx val="1"/>
          <c:order val="1"/>
          <c:tx>
            <c:strRef>
              <c:f>'Diagram data Rcl'!$D$3</c:f>
              <c:strCache>
                <c:ptCount val="1"/>
                <c:pt idx="0">
                  <c:v>cold comfort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38100">
              <a:noFill/>
            </a:ln>
          </c:spPr>
          <c:cat>
            <c:strRef>
              <c:f>'Diagram data Rcl'!$K$6:$K$23</c:f>
              <c:strCache>
                <c:ptCount val="18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</c:strCache>
            </c:strRef>
          </c:cat>
          <c:val>
            <c:numRef>
              <c:f>'Diagram data Rcl'!$D$4:$D$21</c:f>
              <c:numCache>
                <c:formatCode>0.0</c:formatCode>
                <c:ptCount val="18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5.7103338353614852</c:v>
                </c:pt>
                <c:pt idx="5">
                  <c:v>7.4681037383486668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4.9221096471171819</c:v>
                </c:pt>
                <c:pt idx="9">
                  <c:v>4.9221096471171819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3.7033029063436871</c:v>
                </c:pt>
                <c:pt idx="17">
                  <c:v>3.7033029063436871</c:v>
                </c:pt>
              </c:numCache>
            </c:numRef>
          </c:val>
        </c:ser>
        <c:ser>
          <c:idx val="2"/>
          <c:order val="2"/>
          <c:tx>
            <c:strRef>
              <c:f>'Diagram data Rcl'!$E$3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rgbClr val="00B050">
                <a:alpha val="50000"/>
              </a:srgbClr>
            </a:solidFill>
            <a:ln w="25400">
              <a:noFill/>
            </a:ln>
          </c:spPr>
          <c:cat>
            <c:strRef>
              <c:f>'Diagram data Rcl'!$K$6:$K$23</c:f>
              <c:strCache>
                <c:ptCount val="18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</c:strCache>
            </c:strRef>
          </c:cat>
          <c:val>
            <c:numRef>
              <c:f>'Diagram data Rcl'!$E$4:$E$21</c:f>
              <c:numCache>
                <c:formatCode>0.0</c:formatCode>
                <c:ptCount val="18"/>
                <c:pt idx="0">
                  <c:v>3.2469890745943815</c:v>
                </c:pt>
                <c:pt idx="1">
                  <c:v>6.9097830756476881</c:v>
                </c:pt>
                <c:pt idx="2">
                  <c:v>3.600233553240578</c:v>
                </c:pt>
                <c:pt idx="3">
                  <c:v>6.2475530920255693</c:v>
                </c:pt>
                <c:pt idx="4">
                  <c:v>5.7103338353614852</c:v>
                </c:pt>
                <c:pt idx="5">
                  <c:v>7.4681037383486633</c:v>
                </c:pt>
                <c:pt idx="6">
                  <c:v>6.0553475351009318</c:v>
                </c:pt>
                <c:pt idx="7">
                  <c:v>6.0553475351009318</c:v>
                </c:pt>
                <c:pt idx="8">
                  <c:v>4.9221096471171748</c:v>
                </c:pt>
                <c:pt idx="9">
                  <c:v>4.9221096471171748</c:v>
                </c:pt>
                <c:pt idx="10">
                  <c:v>6.82309819130408</c:v>
                </c:pt>
                <c:pt idx="11">
                  <c:v>6.82309819130408</c:v>
                </c:pt>
                <c:pt idx="12">
                  <c:v>4.8267766732183119</c:v>
                </c:pt>
                <c:pt idx="13">
                  <c:v>4.8267766732183119</c:v>
                </c:pt>
                <c:pt idx="14">
                  <c:v>4.2242110425400341</c:v>
                </c:pt>
                <c:pt idx="15">
                  <c:v>4.2242110425400341</c:v>
                </c:pt>
                <c:pt idx="16">
                  <c:v>3.7033029063436906</c:v>
                </c:pt>
                <c:pt idx="17">
                  <c:v>3.7033029063436906</c:v>
                </c:pt>
              </c:numCache>
            </c:numRef>
          </c:val>
        </c:ser>
        <c:ser>
          <c:idx val="3"/>
          <c:order val="3"/>
          <c:tx>
            <c:strRef>
              <c:f>'Diagram data Rcl'!$F$3</c:f>
              <c:strCache>
                <c:ptCount val="1"/>
                <c:pt idx="0">
                  <c:v>warm comfort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 w="38100">
              <a:noFill/>
              <a:prstDash val="solid"/>
            </a:ln>
          </c:spPr>
          <c:cat>
            <c:strRef>
              <c:f>'Diagram data Rcl'!$K$6:$K$23</c:f>
              <c:strCache>
                <c:ptCount val="18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</c:strCache>
            </c:strRef>
          </c:cat>
          <c:val>
            <c:numRef>
              <c:f>'Diagram data Rcl'!$F$4:$F$21</c:f>
              <c:numCache>
                <c:formatCode>0.0</c:formatCode>
                <c:ptCount val="18"/>
                <c:pt idx="0">
                  <c:v>3.246989074594385</c:v>
                </c:pt>
                <c:pt idx="1">
                  <c:v>6.9097830756476846</c:v>
                </c:pt>
                <c:pt idx="2">
                  <c:v>3.600233553240578</c:v>
                </c:pt>
                <c:pt idx="3">
                  <c:v>6.2475530920255657</c:v>
                </c:pt>
                <c:pt idx="4">
                  <c:v>5.7103338353614888</c:v>
                </c:pt>
                <c:pt idx="5">
                  <c:v>7.4681037383486633</c:v>
                </c:pt>
                <c:pt idx="6">
                  <c:v>6.0553475351009354</c:v>
                </c:pt>
                <c:pt idx="7">
                  <c:v>6.0553475351009354</c:v>
                </c:pt>
                <c:pt idx="8">
                  <c:v>4.9221096471171784</c:v>
                </c:pt>
                <c:pt idx="9">
                  <c:v>4.9221096471171784</c:v>
                </c:pt>
                <c:pt idx="10">
                  <c:v>6.8230981913040836</c:v>
                </c:pt>
                <c:pt idx="11">
                  <c:v>6.8230981913040836</c:v>
                </c:pt>
                <c:pt idx="12">
                  <c:v>4.8267766732183155</c:v>
                </c:pt>
                <c:pt idx="13">
                  <c:v>4.8267766732183155</c:v>
                </c:pt>
                <c:pt idx="14">
                  <c:v>4.2242110425400412</c:v>
                </c:pt>
                <c:pt idx="15">
                  <c:v>4.2242110425400412</c:v>
                </c:pt>
                <c:pt idx="16">
                  <c:v>3.7033029063436906</c:v>
                </c:pt>
                <c:pt idx="17">
                  <c:v>3.7033029063436906</c:v>
                </c:pt>
              </c:numCache>
            </c:numRef>
          </c:val>
        </c:ser>
        <c:ser>
          <c:idx val="4"/>
          <c:order val="4"/>
          <c:tx>
            <c:strRef>
              <c:f>'Diagram data Rcl'!$G$3</c:f>
              <c:strCache>
                <c:ptCount val="1"/>
                <c:pt idx="0">
                  <c:v>too warm</c:v>
                </c:pt>
              </c:strCache>
            </c:strRef>
          </c:tx>
          <c:spPr>
            <a:noFill/>
            <a:ln w="38100">
              <a:noFill/>
            </a:ln>
          </c:spPr>
          <c:cat>
            <c:strRef>
              <c:f>'Diagram data Rcl'!$K$6:$K$23</c:f>
              <c:strCache>
                <c:ptCount val="18"/>
                <c:pt idx="0">
                  <c:v>Wholebody</c:v>
                </c:pt>
                <c:pt idx="1">
                  <c:v>Scalp</c:v>
                </c:pt>
                <c:pt idx="2">
                  <c:v>Face</c:v>
                </c:pt>
                <c:pt idx="3">
                  <c:v>Chest</c:v>
                </c:pt>
                <c:pt idx="4">
                  <c:v>Back upper</c:v>
                </c:pt>
                <c:pt idx="5">
                  <c:v>Back lower</c:v>
                </c:pt>
                <c:pt idx="6">
                  <c:v>Arm_up_L</c:v>
                </c:pt>
                <c:pt idx="7">
                  <c:v>Arm_up_R</c:v>
                </c:pt>
                <c:pt idx="8">
                  <c:v>Arm_lower_L</c:v>
                </c:pt>
                <c:pt idx="9">
                  <c:v>Arm_lower_R</c:v>
                </c:pt>
                <c:pt idx="10">
                  <c:v>Hand L</c:v>
                </c:pt>
                <c:pt idx="11">
                  <c:v>Hand R</c:v>
                </c:pt>
                <c:pt idx="12">
                  <c:v>Thigh L</c:v>
                </c:pt>
                <c:pt idx="13">
                  <c:v>Thigh R</c:v>
                </c:pt>
                <c:pt idx="14">
                  <c:v>Calf L</c:v>
                </c:pt>
                <c:pt idx="15">
                  <c:v>Calf R</c:v>
                </c:pt>
                <c:pt idx="16">
                  <c:v>Foot L</c:v>
                </c:pt>
                <c:pt idx="17">
                  <c:v>Foot R</c:v>
                </c:pt>
              </c:strCache>
            </c:strRef>
          </c:cat>
          <c:val>
            <c:numRef>
              <c:f>'Diagram data Rcl'!$G$4:$G$21</c:f>
              <c:numCache>
                <c:formatCode>General</c:formatCode>
                <c:ptCount val="18"/>
              </c:numCache>
            </c:numRef>
          </c:val>
        </c:ser>
        <c:axId val="114725632"/>
        <c:axId val="114727168"/>
      </c:areaChart>
      <c:lineChart>
        <c:grouping val="standard"/>
        <c:ser>
          <c:idx val="7"/>
          <c:order val="5"/>
          <c:tx>
            <c:v>2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Rcl'!$M$6:$M$23</c:f>
              <c:numCache>
                <c:formatCode>0.00</c:formatCode>
                <c:ptCount val="18"/>
                <c:pt idx="0">
                  <c:v>21.68341362306116</c:v>
                </c:pt>
                <c:pt idx="1">
                  <c:v>17.194347652296408</c:v>
                </c:pt>
                <c:pt idx="2">
                  <c:v>25.24367975030426</c:v>
                </c:pt>
                <c:pt idx="3">
                  <c:v>19.874434838273896</c:v>
                </c:pt>
                <c:pt idx="4">
                  <c:v>21.089074474682686</c:v>
                </c:pt>
                <c:pt idx="5">
                  <c:v>15.138250814683506</c:v>
                </c:pt>
                <c:pt idx="6">
                  <c:v>18.632044525845735</c:v>
                </c:pt>
                <c:pt idx="7">
                  <c:v>18.632044525845735</c:v>
                </c:pt>
                <c:pt idx="8">
                  <c:v>21.508105611226313</c:v>
                </c:pt>
                <c:pt idx="9">
                  <c:v>21.508105611226313</c:v>
                </c:pt>
                <c:pt idx="10">
                  <c:v>20.461160057464806</c:v>
                </c:pt>
                <c:pt idx="11">
                  <c:v>20.461160057464806</c:v>
                </c:pt>
                <c:pt idx="12">
                  <c:v>20.482647592489599</c:v>
                </c:pt>
                <c:pt idx="13">
                  <c:v>20.482647592489599</c:v>
                </c:pt>
                <c:pt idx="14">
                  <c:v>22.170128188748713</c:v>
                </c:pt>
                <c:pt idx="15">
                  <c:v>22.170128188748713</c:v>
                </c:pt>
                <c:pt idx="16">
                  <c:v>23.628927575091687</c:v>
                </c:pt>
                <c:pt idx="17">
                  <c:v>23.628927575091687</c:v>
                </c:pt>
              </c:numCache>
            </c:numRef>
          </c:val>
        </c:ser>
        <c:ser>
          <c:idx val="5"/>
          <c:order val="6"/>
          <c:tx>
            <c:v>3</c:v>
          </c:tx>
          <c:spPr>
            <a:ln w="63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'Diagram data Rcl'!$N$6:$N$23</c:f>
              <c:numCache>
                <c:formatCode>0.00</c:formatCode>
                <c:ptCount val="18"/>
                <c:pt idx="0">
                  <c:v>23.306908160358351</c:v>
                </c:pt>
                <c:pt idx="1">
                  <c:v>20.649239190120252</c:v>
                </c:pt>
                <c:pt idx="2">
                  <c:v>27.043796526924549</c:v>
                </c:pt>
                <c:pt idx="3">
                  <c:v>22.99821138428668</c:v>
                </c:pt>
                <c:pt idx="4">
                  <c:v>23.944241392363431</c:v>
                </c:pt>
                <c:pt idx="5">
                  <c:v>18.872302683857836</c:v>
                </c:pt>
                <c:pt idx="6">
                  <c:v>21.659718293396203</c:v>
                </c:pt>
                <c:pt idx="7">
                  <c:v>21.659718293396203</c:v>
                </c:pt>
                <c:pt idx="8">
                  <c:v>23.969160434784897</c:v>
                </c:pt>
                <c:pt idx="9">
                  <c:v>23.969160434784897</c:v>
                </c:pt>
                <c:pt idx="10">
                  <c:v>23.872709153116844</c:v>
                </c:pt>
                <c:pt idx="11">
                  <c:v>23.872709153116844</c:v>
                </c:pt>
                <c:pt idx="12">
                  <c:v>22.896035929098758</c:v>
                </c:pt>
                <c:pt idx="13">
                  <c:v>22.896035929098758</c:v>
                </c:pt>
                <c:pt idx="14">
                  <c:v>24.28223371001873</c:v>
                </c:pt>
                <c:pt idx="15">
                  <c:v>24.28223371001873</c:v>
                </c:pt>
                <c:pt idx="16">
                  <c:v>25.480579028263534</c:v>
                </c:pt>
                <c:pt idx="17">
                  <c:v>25.480579028263534</c:v>
                </c:pt>
              </c:numCache>
            </c:numRef>
          </c:val>
        </c:ser>
        <c:ser>
          <c:idx val="8"/>
          <c:order val="7"/>
          <c:tx>
            <c:v>4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Rcl'!$O$6:$O$23</c:f>
              <c:numCache>
                <c:formatCode>0.00</c:formatCode>
                <c:ptCount val="18"/>
                <c:pt idx="0">
                  <c:v>24.930402697655541</c:v>
                </c:pt>
                <c:pt idx="1">
                  <c:v>24.104130727944096</c:v>
                </c:pt>
                <c:pt idx="2">
                  <c:v>28.843913303544838</c:v>
                </c:pt>
                <c:pt idx="3">
                  <c:v>26.121987930299465</c:v>
                </c:pt>
                <c:pt idx="4">
                  <c:v>26.799408310044171</c:v>
                </c:pt>
                <c:pt idx="5">
                  <c:v>22.606354553032169</c:v>
                </c:pt>
                <c:pt idx="6">
                  <c:v>24.687392060946667</c:v>
                </c:pt>
                <c:pt idx="7">
                  <c:v>24.687392060946667</c:v>
                </c:pt>
                <c:pt idx="8">
                  <c:v>26.430215258343488</c:v>
                </c:pt>
                <c:pt idx="9">
                  <c:v>26.430215258343488</c:v>
                </c:pt>
                <c:pt idx="10">
                  <c:v>27.284258248768886</c:v>
                </c:pt>
                <c:pt idx="11">
                  <c:v>27.284258248768886</c:v>
                </c:pt>
                <c:pt idx="12">
                  <c:v>25.309424265707911</c:v>
                </c:pt>
                <c:pt idx="13">
                  <c:v>25.309424265707911</c:v>
                </c:pt>
                <c:pt idx="14">
                  <c:v>26.394339231288747</c:v>
                </c:pt>
                <c:pt idx="15">
                  <c:v>26.394339231288747</c:v>
                </c:pt>
                <c:pt idx="16">
                  <c:v>27.332230481435378</c:v>
                </c:pt>
                <c:pt idx="17">
                  <c:v>27.332230481435378</c:v>
                </c:pt>
              </c:numCache>
            </c:numRef>
          </c:val>
        </c:ser>
        <c:ser>
          <c:idx val="6"/>
          <c:order val="8"/>
          <c:tx>
            <c:v>1</c:v>
          </c:tx>
          <c:spPr>
            <a:ln w="635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'Diagram data Rcl'!$L$6:$L$23</c:f>
              <c:numCache>
                <c:formatCode>0.00</c:formatCode>
                <c:ptCount val="18"/>
                <c:pt idx="0">
                  <c:v>18.436424548466775</c:v>
                </c:pt>
                <c:pt idx="1">
                  <c:v>10.284564576648723</c:v>
                </c:pt>
                <c:pt idx="2">
                  <c:v>21.643446197063682</c:v>
                </c:pt>
                <c:pt idx="3">
                  <c:v>13.62688174624833</c:v>
                </c:pt>
                <c:pt idx="4">
                  <c:v>15.378740639321201</c:v>
                </c:pt>
                <c:pt idx="5">
                  <c:v>7.6701470763348389</c:v>
                </c:pt>
                <c:pt idx="6">
                  <c:v>12.5766969907448</c:v>
                </c:pt>
                <c:pt idx="7">
                  <c:v>12.5766969907448</c:v>
                </c:pt>
                <c:pt idx="8">
                  <c:v>16.585995964109131</c:v>
                </c:pt>
                <c:pt idx="9">
                  <c:v>16.585995964109131</c:v>
                </c:pt>
                <c:pt idx="10">
                  <c:v>13.638061866160726</c:v>
                </c:pt>
                <c:pt idx="11">
                  <c:v>13.638061866160726</c:v>
                </c:pt>
                <c:pt idx="12">
                  <c:v>15.655870919271283</c:v>
                </c:pt>
                <c:pt idx="13">
                  <c:v>15.655870919271283</c:v>
                </c:pt>
                <c:pt idx="14">
                  <c:v>17.945917146208672</c:v>
                </c:pt>
                <c:pt idx="15">
                  <c:v>17.945917146208672</c:v>
                </c:pt>
                <c:pt idx="16">
                  <c:v>19.925624668748</c:v>
                </c:pt>
                <c:pt idx="17">
                  <c:v>19.925624668748</c:v>
                </c:pt>
              </c:numCache>
            </c:numRef>
          </c:val>
        </c:ser>
        <c:ser>
          <c:idx val="9"/>
          <c:order val="9"/>
          <c:tx>
            <c:v>5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'Diagram data Rcl'!$P$6:$P$23</c:f>
              <c:numCache>
                <c:formatCode>0.00</c:formatCode>
                <c:ptCount val="18"/>
                <c:pt idx="0">
                  <c:v>28.177391772249926</c:v>
                </c:pt>
                <c:pt idx="1">
                  <c:v>31.01391380359178</c:v>
                </c:pt>
                <c:pt idx="2">
                  <c:v>32.444146856785416</c:v>
                </c:pt>
                <c:pt idx="3">
                  <c:v>32.369541022325031</c:v>
                </c:pt>
                <c:pt idx="4">
                  <c:v>32.50974214540566</c:v>
                </c:pt>
                <c:pt idx="5">
                  <c:v>30.074458291380832</c:v>
                </c:pt>
                <c:pt idx="6">
                  <c:v>30.742739596047603</c:v>
                </c:pt>
                <c:pt idx="7">
                  <c:v>30.742739596047603</c:v>
                </c:pt>
                <c:pt idx="8">
                  <c:v>31.352324905460666</c:v>
                </c:pt>
                <c:pt idx="9">
                  <c:v>31.352324905460666</c:v>
                </c:pt>
                <c:pt idx="10">
                  <c:v>34.107356440072969</c:v>
                </c:pt>
                <c:pt idx="11">
                  <c:v>34.107356440072969</c:v>
                </c:pt>
                <c:pt idx="12">
                  <c:v>30.136200938926226</c:v>
                </c:pt>
                <c:pt idx="13">
                  <c:v>30.136200938926226</c:v>
                </c:pt>
                <c:pt idx="14">
                  <c:v>30.618550273828788</c:v>
                </c:pt>
                <c:pt idx="15">
                  <c:v>30.618550273828788</c:v>
                </c:pt>
                <c:pt idx="16">
                  <c:v>31.035533387779068</c:v>
                </c:pt>
                <c:pt idx="17">
                  <c:v>31.035533387779068</c:v>
                </c:pt>
              </c:numCache>
            </c:numRef>
          </c:val>
        </c:ser>
        <c:ser>
          <c:idx val="10"/>
          <c:order val="10"/>
          <c:tx>
            <c:v>Teq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'Comfort zones diagram'!$G$6:$G$23</c:f>
              <c:numCache>
                <c:formatCode>0.00</c:formatCode>
                <c:ptCount val="18"/>
                <c:pt idx="0">
                  <c:v>14.181392054500307</c:v>
                </c:pt>
                <c:pt idx="1">
                  <c:v>16.117231459813677</c:v>
                </c:pt>
                <c:pt idx="2">
                  <c:v>16.135849681758828</c:v>
                </c:pt>
                <c:pt idx="3">
                  <c:v>12.385329627625563</c:v>
                </c:pt>
                <c:pt idx="4">
                  <c:v>18.751166863706104</c:v>
                </c:pt>
                <c:pt idx="5">
                  <c:v>15.306553090598264</c:v>
                </c:pt>
                <c:pt idx="6">
                  <c:v>15.006704803568795</c:v>
                </c:pt>
                <c:pt idx="7">
                  <c:v>14.256111463159325</c:v>
                </c:pt>
                <c:pt idx="8">
                  <c:v>12.6838321005173</c:v>
                </c:pt>
                <c:pt idx="9">
                  <c:v>8.0217812569427345</c:v>
                </c:pt>
                <c:pt idx="10">
                  <c:v>12.590505491896835</c:v>
                </c:pt>
                <c:pt idx="11">
                  <c:v>13.366248657232816</c:v>
                </c:pt>
                <c:pt idx="12">
                  <c:v>12.701309659414953</c:v>
                </c:pt>
                <c:pt idx="13">
                  <c:v>14.993495694448921</c:v>
                </c:pt>
                <c:pt idx="14">
                  <c:v>11.845736175255031</c:v>
                </c:pt>
                <c:pt idx="15">
                  <c:v>11.964041323324512</c:v>
                </c:pt>
                <c:pt idx="16">
                  <c:v>15.679072975408172</c:v>
                </c:pt>
                <c:pt idx="17">
                  <c:v>15.914734987053055</c:v>
                </c:pt>
              </c:numCache>
            </c:numRef>
          </c:val>
        </c:ser>
        <c:ser>
          <c:idx val="11"/>
          <c:order val="11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'Comfort zones diagram'!$G$32:$G$49</c:f>
              <c:numCache>
                <c:formatCode>0.00</c:formatCode>
                <c:ptCount val="18"/>
                <c:pt idx="0">
                  <c:v>16.41473988434495</c:v>
                </c:pt>
                <c:pt idx="1">
                  <c:v>17.116324810371573</c:v>
                </c:pt>
                <c:pt idx="2">
                  <c:v>16.838172915656624</c:v>
                </c:pt>
                <c:pt idx="3">
                  <c:v>14.474044755721973</c:v>
                </c:pt>
                <c:pt idx="4">
                  <c:v>22.801422298620011</c:v>
                </c:pt>
                <c:pt idx="5">
                  <c:v>22.761352664112913</c:v>
                </c:pt>
                <c:pt idx="6">
                  <c:v>16.869109112928637</c:v>
                </c:pt>
                <c:pt idx="7">
                  <c:v>16.292003466267847</c:v>
                </c:pt>
                <c:pt idx="8">
                  <c:v>13.87464109282956</c:v>
                </c:pt>
                <c:pt idx="9">
                  <c:v>9.0807974728831127</c:v>
                </c:pt>
                <c:pt idx="10">
                  <c:v>13.121421220126528</c:v>
                </c:pt>
                <c:pt idx="11">
                  <c:v>13.973232974148097</c:v>
                </c:pt>
                <c:pt idx="12">
                  <c:v>15.595972417280887</c:v>
                </c:pt>
                <c:pt idx="13">
                  <c:v>17.786166671431445</c:v>
                </c:pt>
                <c:pt idx="14">
                  <c:v>12.470153298043378</c:v>
                </c:pt>
                <c:pt idx="15">
                  <c:v>12.582158527549474</c:v>
                </c:pt>
                <c:pt idx="16">
                  <c:v>16.704860665689903</c:v>
                </c:pt>
                <c:pt idx="17">
                  <c:v>16.913906028811461</c:v>
                </c:pt>
              </c:numCache>
            </c:numRef>
          </c:val>
        </c:ser>
        <c:marker val="1"/>
        <c:axId val="114725632"/>
        <c:axId val="114727168"/>
      </c:lineChart>
      <c:catAx>
        <c:axId val="11472563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114727168"/>
        <c:crosses val="autoZero"/>
        <c:lblAlgn val="ctr"/>
        <c:lblOffset val="100"/>
        <c:tickLblSkip val="1"/>
      </c:catAx>
      <c:valAx>
        <c:axId val="114727168"/>
        <c:scaling>
          <c:orientation val="minMax"/>
          <c:max val="40"/>
          <c:min val="5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T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eq 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[°C]</a:t>
                </a:r>
                <a:r>
                  <a:rPr lang="cs-CZ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7.2254335260115614E-3"/>
              <c:y val="0.41411764705882381"/>
            </c:manualLayout>
          </c:layout>
          <c:spPr>
            <a:noFill/>
            <a:ln w="25400">
              <a:noFill/>
            </a:ln>
          </c:spPr>
        </c:title>
        <c:numFmt formatCode="0.0" sourceLinked="1"/>
        <c:minorTickMark val="out"/>
        <c:tickLblPos val="nextTo"/>
        <c:crossAx val="11472563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2801114844358681"/>
          <c:y val="8.7651828756305047E-2"/>
          <c:w val="0.15895953559551224"/>
          <c:h val="0.69648763703194816"/>
        </c:manualLayout>
      </c:layout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2</xdr:row>
      <xdr:rowOff>13697</xdr:rowOff>
    </xdr:from>
    <xdr:to>
      <xdr:col>18</xdr:col>
      <xdr:colOff>301878</xdr:colOff>
      <xdr:row>24</xdr:row>
      <xdr:rowOff>61810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8282</xdr:colOff>
      <xdr:row>25</xdr:row>
      <xdr:rowOff>24848</xdr:rowOff>
    </xdr:from>
    <xdr:to>
      <xdr:col>18</xdr:col>
      <xdr:colOff>310159</xdr:colOff>
      <xdr:row>47</xdr:row>
      <xdr:rowOff>81243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24848</xdr:colOff>
      <xdr:row>48</xdr:row>
      <xdr:rowOff>8283</xdr:rowOff>
    </xdr:from>
    <xdr:to>
      <xdr:col>18</xdr:col>
      <xdr:colOff>326725</xdr:colOff>
      <xdr:row>70</xdr:row>
      <xdr:rowOff>56395</xdr:rowOff>
    </xdr:to>
    <xdr:graphicFrame macro="">
      <xdr:nvGraphicFramePr>
        <xdr:cNvPr id="1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57978</xdr:colOff>
      <xdr:row>38</xdr:row>
      <xdr:rowOff>132521</xdr:rowOff>
    </xdr:from>
    <xdr:to>
      <xdr:col>13</xdr:col>
      <xdr:colOff>463826</xdr:colOff>
      <xdr:row>41</xdr:row>
      <xdr:rowOff>91108</xdr:rowOff>
    </xdr:to>
    <xdr:sp macro="" textlink="">
      <xdr:nvSpPr>
        <xdr:cNvPr id="18" name="Elipsa 17"/>
        <xdr:cNvSpPr/>
      </xdr:nvSpPr>
      <xdr:spPr>
        <a:xfrm>
          <a:off x="8456543" y="7429499"/>
          <a:ext cx="405848" cy="5300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0.12528</cdr:x>
      <cdr:y>0.09306</cdr:y>
    </cdr:from>
    <cdr:to>
      <cdr:x>0.61499</cdr:x>
      <cdr:y>0.19387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728869" y="397566"/>
          <a:ext cx="2849218" cy="4306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>
              <a:solidFill>
                <a:srgbClr val="0070C0"/>
              </a:solidFill>
            </a:rPr>
            <a:t>blue </a:t>
          </a:r>
          <a:r>
            <a:rPr lang="cs-CZ" sz="1100"/>
            <a:t> - case 1 - no seat heating</a:t>
          </a:r>
          <a:endParaRPr lang="cs-CZ" sz="1100" baseline="0"/>
        </a:p>
        <a:p xmlns:a="http://schemas.openxmlformats.org/drawingml/2006/main">
          <a:r>
            <a:rPr lang="cs-CZ" sz="1100" baseline="0">
              <a:solidFill>
                <a:srgbClr val="FF0000"/>
              </a:solidFill>
            </a:rPr>
            <a:t>red</a:t>
          </a:r>
          <a:r>
            <a:rPr lang="cs-CZ" sz="1100" baseline="0"/>
            <a:t> - case 2 - seat heating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latin typeface="Calibri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0.12528</cdr:x>
      <cdr:y>0.09306</cdr:y>
    </cdr:from>
    <cdr:to>
      <cdr:x>0.59705</cdr:x>
      <cdr:y>0.19875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728870" y="397565"/>
          <a:ext cx="2744808" cy="4515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rgbClr val="00B050"/>
              </a:solidFill>
              <a:latin typeface="Calibri"/>
            </a:rPr>
            <a:t>green</a:t>
          </a:r>
          <a:r>
            <a:rPr lang="cs-CZ" sz="1100" baseline="0">
              <a:latin typeface="Calibri"/>
            </a:rPr>
            <a:t> - seat heating, ventilation - case 3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rgbClr val="7030A0"/>
              </a:solidFill>
              <a:latin typeface="Calibri"/>
            </a:rPr>
            <a:t>violet</a:t>
          </a:r>
          <a:r>
            <a:rPr lang="cs-CZ" sz="1100" baseline="0">
              <a:latin typeface="Calibri"/>
            </a:rPr>
            <a:t> - no seat heating, ventilation - case4</a:t>
          </a:r>
          <a:endParaRPr lang="cs-CZ" sz="1100">
            <a:latin typeface="Calibri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latin typeface="Calibri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0.11816</cdr:x>
      <cdr:y>0.09112</cdr:y>
    </cdr:from>
    <cdr:to>
      <cdr:x>0.61357</cdr:x>
      <cdr:y>0.27242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687457" y="389283"/>
          <a:ext cx="2882347" cy="7745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>
              <a:solidFill>
                <a:srgbClr val="0070C0"/>
              </a:solidFill>
            </a:rPr>
            <a:t>blue </a:t>
          </a:r>
          <a:r>
            <a:rPr lang="cs-CZ" sz="1100"/>
            <a:t> - no seat heating</a:t>
          </a:r>
          <a:r>
            <a:rPr lang="cs-CZ" sz="1100" baseline="0"/>
            <a:t>, no ventilation - case 1</a:t>
          </a:r>
        </a:p>
        <a:p xmlns:a="http://schemas.openxmlformats.org/drawingml/2006/main">
          <a:r>
            <a:rPr lang="cs-CZ" sz="1100" baseline="0">
              <a:solidFill>
                <a:srgbClr val="FF0000"/>
              </a:solidFill>
            </a:rPr>
            <a:t>red</a:t>
          </a:r>
          <a:r>
            <a:rPr lang="cs-CZ" sz="1100" baseline="0"/>
            <a:t> - seat heating, no ventilation - case 2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rgbClr val="00B050"/>
              </a:solidFill>
              <a:latin typeface="Calibri"/>
            </a:rPr>
            <a:t>green</a:t>
          </a:r>
          <a:r>
            <a:rPr lang="cs-CZ" sz="1100" baseline="0">
              <a:latin typeface="Calibri"/>
            </a:rPr>
            <a:t> - seat heating, ventilation - case 3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rgbClr val="7030A0"/>
              </a:solidFill>
              <a:latin typeface="Calibri"/>
            </a:rPr>
            <a:t>violet</a:t>
          </a:r>
          <a:r>
            <a:rPr lang="cs-CZ" sz="1100" baseline="0">
              <a:latin typeface="Calibri"/>
            </a:rPr>
            <a:t> - no seat heating, ventilation - case4</a:t>
          </a:r>
          <a:endParaRPr lang="cs-CZ" sz="1100">
            <a:latin typeface="Calibri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latin typeface="Calibri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171450</xdr:rowOff>
    </xdr:from>
    <xdr:to>
      <xdr:col>9</xdr:col>
      <xdr:colOff>388844</xdr:colOff>
      <xdr:row>46</xdr:row>
      <xdr:rowOff>52668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123825</xdr:rowOff>
    </xdr:from>
    <xdr:to>
      <xdr:col>9</xdr:col>
      <xdr:colOff>445994</xdr:colOff>
      <xdr:row>22</xdr:row>
      <xdr:rowOff>157443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285750</xdr:colOff>
      <xdr:row>25</xdr:row>
      <xdr:rowOff>28575</xdr:rowOff>
    </xdr:from>
    <xdr:to>
      <xdr:col>19</xdr:col>
      <xdr:colOff>38100</xdr:colOff>
      <xdr:row>38</xdr:row>
      <xdr:rowOff>66675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0" y="4857750"/>
          <a:ext cx="5934075" cy="2514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vbn.aau.dk/files/10729915/CFD_modeling_of_thermal_manikin_heat_loss_in_a_comfort_evaluation_benchmark_test" TargetMode="External"/><Relationship Id="rId1" Type="http://schemas.openxmlformats.org/officeDocument/2006/relationships/hyperlink" Target="http://homes.civil.aau.dk/pvn/cfd-benchmarks/cps_literature_comfort/Roomvent%202007/Nilsson_OH_Brohus_H_Nielsen_PV_2007b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8"/>
  <sheetViews>
    <sheetView zoomScale="85" zoomScaleNormal="85" workbookViewId="0">
      <selection activeCell="E61" sqref="E61"/>
    </sheetView>
  </sheetViews>
  <sheetFormatPr defaultRowHeight="15"/>
  <cols>
    <col min="2" max="2" width="24.5703125" bestFit="1" customWidth="1"/>
    <col min="3" max="36" width="11.7109375" customWidth="1"/>
  </cols>
  <sheetData>
    <row r="1" spans="2:37" ht="15.75" thickBot="1"/>
    <row r="2" spans="2:37" ht="21">
      <c r="B2" s="104" t="s">
        <v>150</v>
      </c>
      <c r="C2" s="5"/>
      <c r="D2" s="5"/>
      <c r="E2" s="5"/>
      <c r="F2" s="122" t="s">
        <v>152</v>
      </c>
      <c r="G2" s="12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</row>
    <row r="3" spans="2:37">
      <c r="B3" s="55"/>
      <c r="C3" s="7"/>
      <c r="D3" s="7"/>
      <c r="E3" s="7"/>
      <c r="F3" s="7" t="s">
        <v>151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</row>
    <row r="4" spans="2:37">
      <c r="B4" s="55"/>
      <c r="C4" s="7">
        <v>1</v>
      </c>
      <c r="D4" s="7">
        <f>C4+1</f>
        <v>2</v>
      </c>
      <c r="E4" s="7">
        <f t="shared" ref="E4:AJ4" si="0">D4+1</f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>
        <f t="shared" si="0"/>
        <v>7</v>
      </c>
      <c r="J4" s="7">
        <f t="shared" si="0"/>
        <v>8</v>
      </c>
      <c r="K4" s="7">
        <f t="shared" si="0"/>
        <v>9</v>
      </c>
      <c r="L4" s="7">
        <f t="shared" si="0"/>
        <v>10</v>
      </c>
      <c r="M4" s="7">
        <f t="shared" si="0"/>
        <v>11</v>
      </c>
      <c r="N4" s="7">
        <f t="shared" si="0"/>
        <v>12</v>
      </c>
      <c r="O4" s="7">
        <f t="shared" si="0"/>
        <v>13</v>
      </c>
      <c r="P4" s="7">
        <f t="shared" si="0"/>
        <v>14</v>
      </c>
      <c r="Q4" s="7">
        <f t="shared" si="0"/>
        <v>15</v>
      </c>
      <c r="R4" s="7">
        <f t="shared" si="0"/>
        <v>16</v>
      </c>
      <c r="S4" s="7">
        <f t="shared" si="0"/>
        <v>17</v>
      </c>
      <c r="T4" s="7">
        <f t="shared" si="0"/>
        <v>18</v>
      </c>
      <c r="U4" s="7">
        <f t="shared" si="0"/>
        <v>19</v>
      </c>
      <c r="V4" s="7">
        <f t="shared" si="0"/>
        <v>20</v>
      </c>
      <c r="W4" s="7">
        <f t="shared" si="0"/>
        <v>21</v>
      </c>
      <c r="X4" s="7">
        <f t="shared" si="0"/>
        <v>22</v>
      </c>
      <c r="Y4" s="7">
        <f t="shared" si="0"/>
        <v>23</v>
      </c>
      <c r="Z4" s="7">
        <f t="shared" si="0"/>
        <v>24</v>
      </c>
      <c r="AA4" s="7">
        <f t="shared" si="0"/>
        <v>25</v>
      </c>
      <c r="AB4" s="7">
        <f t="shared" si="0"/>
        <v>26</v>
      </c>
      <c r="AC4" s="7">
        <f t="shared" si="0"/>
        <v>27</v>
      </c>
      <c r="AD4" s="7">
        <f t="shared" si="0"/>
        <v>28</v>
      </c>
      <c r="AE4" s="7">
        <f t="shared" si="0"/>
        <v>29</v>
      </c>
      <c r="AF4" s="7">
        <f t="shared" si="0"/>
        <v>30</v>
      </c>
      <c r="AG4" s="7">
        <f t="shared" si="0"/>
        <v>31</v>
      </c>
      <c r="AH4" s="7">
        <f t="shared" si="0"/>
        <v>32</v>
      </c>
      <c r="AI4" s="7">
        <f t="shared" si="0"/>
        <v>33</v>
      </c>
      <c r="AJ4" s="8">
        <f t="shared" si="0"/>
        <v>34</v>
      </c>
    </row>
    <row r="5" spans="2:37">
      <c r="B5" s="55"/>
      <c r="C5" s="105" t="s">
        <v>8</v>
      </c>
      <c r="D5" s="105" t="s">
        <v>37</v>
      </c>
      <c r="E5" s="105" t="s">
        <v>38</v>
      </c>
      <c r="F5" s="105" t="s">
        <v>39</v>
      </c>
      <c r="G5" s="105" t="s">
        <v>40</v>
      </c>
      <c r="H5" s="105" t="s">
        <v>41</v>
      </c>
      <c r="I5" s="105" t="s">
        <v>42</v>
      </c>
      <c r="J5" s="105" t="s">
        <v>43</v>
      </c>
      <c r="K5" s="105" t="s">
        <v>44</v>
      </c>
      <c r="L5" s="105" t="s">
        <v>45</v>
      </c>
      <c r="M5" s="105" t="s">
        <v>46</v>
      </c>
      <c r="N5" s="105" t="s">
        <v>47</v>
      </c>
      <c r="O5" s="105" t="s">
        <v>48</v>
      </c>
      <c r="P5" s="105" t="s">
        <v>49</v>
      </c>
      <c r="Q5" s="105" t="s">
        <v>50</v>
      </c>
      <c r="R5" s="105" t="s">
        <v>51</v>
      </c>
      <c r="S5" s="105" t="s">
        <v>52</v>
      </c>
      <c r="T5" s="105" t="s">
        <v>53</v>
      </c>
      <c r="U5" s="105" t="s">
        <v>54</v>
      </c>
      <c r="V5" s="105" t="s">
        <v>55</v>
      </c>
      <c r="W5" s="105" t="s">
        <v>56</v>
      </c>
      <c r="X5" s="105" t="s">
        <v>57</v>
      </c>
      <c r="Y5" s="105" t="s">
        <v>58</v>
      </c>
      <c r="Z5" s="105" t="s">
        <v>59</v>
      </c>
      <c r="AA5" s="105" t="s">
        <v>60</v>
      </c>
      <c r="AB5" s="105" t="s">
        <v>61</v>
      </c>
      <c r="AC5" s="105" t="s">
        <v>62</v>
      </c>
      <c r="AD5" s="105" t="s">
        <v>63</v>
      </c>
      <c r="AE5" s="105" t="s">
        <v>64</v>
      </c>
      <c r="AF5" s="105" t="s">
        <v>65</v>
      </c>
      <c r="AG5" s="105" t="s">
        <v>66</v>
      </c>
      <c r="AH5" s="105" t="s">
        <v>67</v>
      </c>
      <c r="AI5" s="105" t="s">
        <v>68</v>
      </c>
      <c r="AJ5" s="106" t="s">
        <v>69</v>
      </c>
    </row>
    <row r="6" spans="2:37">
      <c r="B6" s="55" t="s">
        <v>71</v>
      </c>
      <c r="C6" s="107">
        <v>4.36E-2</v>
      </c>
      <c r="D6" s="107">
        <v>9.3899999999999997E-2</v>
      </c>
      <c r="E6" s="107">
        <v>5.1900000000000002E-2</v>
      </c>
      <c r="F6" s="107">
        <v>3.1699999999999999E-2</v>
      </c>
      <c r="G6" s="107">
        <v>5.1900000000000002E-2</v>
      </c>
      <c r="H6" s="107">
        <v>3.1699999999999999E-2</v>
      </c>
      <c r="I6" s="107">
        <v>3.8399999999999997E-2</v>
      </c>
      <c r="J6" s="107">
        <v>2.64E-2</v>
      </c>
      <c r="K6" s="107">
        <v>3.8399999999999997E-2</v>
      </c>
      <c r="L6" s="107">
        <v>2.64E-2</v>
      </c>
      <c r="M6" s="107">
        <v>4.6100000000000002E-2</v>
      </c>
      <c r="N6" s="107">
        <v>4.6100000000000002E-2</v>
      </c>
      <c r="O6" s="107">
        <v>9.1999999999999998E-2</v>
      </c>
      <c r="P6" s="107">
        <v>7.9299999999999995E-2</v>
      </c>
      <c r="Q6" s="107">
        <v>0.1019</v>
      </c>
      <c r="R6" s="107">
        <v>6.3399999999999998E-2</v>
      </c>
      <c r="S6" s="107">
        <v>4.6800000000000001E-2</v>
      </c>
      <c r="T6" s="107">
        <v>5.0299999999999997E-2</v>
      </c>
      <c r="U6" s="107">
        <v>4.87E-2</v>
      </c>
      <c r="V6" s="107">
        <v>3.09E-2</v>
      </c>
      <c r="W6" s="107">
        <v>2.7400000000000001E-2</v>
      </c>
      <c r="X6" s="107">
        <v>4.87E-2</v>
      </c>
      <c r="Y6" s="107">
        <v>3.09E-2</v>
      </c>
      <c r="Z6" s="107">
        <v>2.7400000000000001E-2</v>
      </c>
      <c r="AA6" s="107">
        <v>0.1032</v>
      </c>
      <c r="AB6" s="107">
        <v>4.8800000000000003E-2</v>
      </c>
      <c r="AC6" s="107">
        <v>0.1032</v>
      </c>
      <c r="AD6" s="107">
        <v>4.8800000000000003E-2</v>
      </c>
      <c r="AE6" s="107">
        <v>8.2299999999999998E-2</v>
      </c>
      <c r="AF6" s="107">
        <v>5.28E-2</v>
      </c>
      <c r="AG6" s="107">
        <v>8.2299999999999998E-2</v>
      </c>
      <c r="AH6" s="107">
        <v>5.28E-2</v>
      </c>
      <c r="AI6" s="107">
        <v>5.96E-2</v>
      </c>
      <c r="AJ6" s="108">
        <v>5.96E-2</v>
      </c>
    </row>
    <row r="7" spans="2:37">
      <c r="B7" s="55"/>
      <c r="C7" s="7"/>
      <c r="D7" s="5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2:37">
      <c r="B8" s="55" t="s">
        <v>70</v>
      </c>
      <c r="C8" s="109">
        <v>168.2098360655738</v>
      </c>
      <c r="D8" s="109">
        <v>87.734426229508216</v>
      </c>
      <c r="E8" s="109">
        <v>63.314754098360659</v>
      </c>
      <c r="F8" s="109">
        <v>77.775409836065577</v>
      </c>
      <c r="G8" s="109">
        <v>62.693442622950805</v>
      </c>
      <c r="H8" s="109">
        <v>71.895081967213116</v>
      </c>
      <c r="I8" s="109">
        <v>92.665573770491775</v>
      </c>
      <c r="J8" s="109">
        <v>138.55901639344268</v>
      </c>
      <c r="K8" s="109">
        <v>80.340983606557359</v>
      </c>
      <c r="L8" s="109">
        <v>107.43114754098366</v>
      </c>
      <c r="M8" s="109">
        <v>172.97868852459015</v>
      </c>
      <c r="N8" s="109">
        <v>179.4819672131147</v>
      </c>
      <c r="O8" s="109">
        <v>89.347540983606535</v>
      </c>
      <c r="P8" s="109">
        <v>64.270491803278702</v>
      </c>
      <c r="Q8" s="109">
        <v>54.290163934426225</v>
      </c>
      <c r="R8" s="109">
        <v>42.826229508196725</v>
      </c>
      <c r="S8" s="109">
        <v>45.491803278688515</v>
      </c>
      <c r="T8" s="109">
        <v>51.898360655737704</v>
      </c>
      <c r="U8" s="109">
        <v>0</v>
      </c>
      <c r="V8" s="109">
        <v>46.314754098360638</v>
      </c>
      <c r="W8" s="109">
        <v>60.601639344262281</v>
      </c>
      <c r="X8" s="109">
        <v>0</v>
      </c>
      <c r="Y8" s="109">
        <v>46.881967213114741</v>
      </c>
      <c r="Z8" s="109">
        <v>62.239344262295091</v>
      </c>
      <c r="AA8" s="109">
        <v>86.570491803278671</v>
      </c>
      <c r="AB8" s="109">
        <v>65.904918032786895</v>
      </c>
      <c r="AC8" s="109">
        <v>93.991803278688508</v>
      </c>
      <c r="AD8" s="109">
        <v>80.23770491803279</v>
      </c>
      <c r="AE8" s="109">
        <v>105.35081967213117</v>
      </c>
      <c r="AF8" s="109">
        <v>106.7475409836065</v>
      </c>
      <c r="AG8" s="109">
        <v>103.35081967213117</v>
      </c>
      <c r="AH8" s="109">
        <v>111.31967213114754</v>
      </c>
      <c r="AI8" s="109">
        <v>99.136065573770537</v>
      </c>
      <c r="AJ8" s="110">
        <v>100.42786885245897</v>
      </c>
    </row>
    <row r="9" spans="2:37">
      <c r="B9" s="55" t="s">
        <v>72</v>
      </c>
      <c r="C9" s="109">
        <v>34.001147540983602</v>
      </c>
      <c r="D9" s="109">
        <v>34.000327868852459</v>
      </c>
      <c r="E9" s="109">
        <v>34.003278688524588</v>
      </c>
      <c r="F9" s="109">
        <v>34.002786885245904</v>
      </c>
      <c r="G9" s="109">
        <v>34.000983606557377</v>
      </c>
      <c r="H9" s="109">
        <v>34.002459016393445</v>
      </c>
      <c r="I9" s="109">
        <v>34.000983606557377</v>
      </c>
      <c r="J9" s="109">
        <v>34</v>
      </c>
      <c r="K9" s="109">
        <v>33.999836065573774</v>
      </c>
      <c r="L9" s="109">
        <v>34.000819672131151</v>
      </c>
      <c r="M9" s="109">
        <v>34.000819672131151</v>
      </c>
      <c r="N9" s="109">
        <v>34.007540983606553</v>
      </c>
      <c r="O9" s="109">
        <v>34.002786885245904</v>
      </c>
      <c r="P9" s="109">
        <v>34.001639344262294</v>
      </c>
      <c r="Q9" s="109">
        <v>34.001967213114753</v>
      </c>
      <c r="R9" s="109">
        <v>34.004098360655739</v>
      </c>
      <c r="S9" s="109">
        <v>34.001967213114753</v>
      </c>
      <c r="T9" s="109">
        <v>34.002131147540986</v>
      </c>
      <c r="U9" s="109">
        <v>31.440819672131141</v>
      </c>
      <c r="V9" s="109">
        <v>34.006065573770492</v>
      </c>
      <c r="W9" s="109">
        <v>34.006229508196718</v>
      </c>
      <c r="X9" s="109">
        <v>32.142786885245918</v>
      </c>
      <c r="Y9" s="109">
        <v>34.005901639344259</v>
      </c>
      <c r="Z9" s="109">
        <v>34.007868852459012</v>
      </c>
      <c r="AA9" s="109">
        <v>34.000819672131151</v>
      </c>
      <c r="AB9" s="109">
        <v>33.998524590163932</v>
      </c>
      <c r="AC9" s="109">
        <v>34.001311475409835</v>
      </c>
      <c r="AD9" s="109">
        <v>34.000491803278692</v>
      </c>
      <c r="AE9" s="109">
        <v>34.000163934426233</v>
      </c>
      <c r="AF9" s="109">
        <v>34.000327868852459</v>
      </c>
      <c r="AG9" s="109">
        <v>34.001639344262294</v>
      </c>
      <c r="AH9" s="109">
        <v>33.997540983606555</v>
      </c>
      <c r="AI9" s="109">
        <v>34.000819672131151</v>
      </c>
      <c r="AJ9" s="110">
        <v>34.001475409836068</v>
      </c>
      <c r="AK9">
        <v>34</v>
      </c>
    </row>
    <row r="10" spans="2:37">
      <c r="B10" s="55"/>
      <c r="C10" s="109">
        <v>15.449344262295083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10"/>
    </row>
    <row r="11" spans="2:37">
      <c r="B11" s="55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0"/>
    </row>
    <row r="12" spans="2:37">
      <c r="B12" s="55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10"/>
    </row>
    <row r="13" spans="2:37">
      <c r="B13" s="111" t="s">
        <v>18</v>
      </c>
      <c r="C13" s="7"/>
      <c r="D13" s="38" t="s">
        <v>73</v>
      </c>
      <c r="E13" s="65" t="s">
        <v>36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</row>
    <row r="14" spans="2:37">
      <c r="B14" s="111"/>
      <c r="C14" s="7"/>
      <c r="D14" s="38" t="s">
        <v>19</v>
      </c>
      <c r="E14" s="65" t="s">
        <v>138</v>
      </c>
      <c r="F14" s="7"/>
      <c r="G14" s="4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7">
      <c r="B15" s="112" t="s">
        <v>76</v>
      </c>
      <c r="C15" s="58"/>
      <c r="D15" s="113">
        <f>(Measurements_Results!K6*Measurements_Results!K8+Measurements_Results!L6*Measurements_Results!L8)/(Measurements_Results!K6+Measurements_Results!L6)</f>
        <v>91.377717061323636</v>
      </c>
      <c r="E15" s="70">
        <f>K6+L6</f>
        <v>6.4799999999999996E-2</v>
      </c>
      <c r="F15" s="65"/>
      <c r="G15" s="4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7">
      <c r="B16" s="112" t="s">
        <v>77</v>
      </c>
      <c r="C16" s="58"/>
      <c r="D16" s="113">
        <f>(Measurements_Results!I6*Measurements_Results!I8+Measurements_Results!J6*Measurements_Results!J8)/(Measurements_Results!I6+Measurements_Results!J6)</f>
        <v>111.36290224650882</v>
      </c>
      <c r="E16" s="70">
        <f>I6+J6</f>
        <v>6.4799999999999996E-2</v>
      </c>
      <c r="F16" s="7"/>
      <c r="G16" s="9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>
      <c r="B17" s="112" t="s">
        <v>78</v>
      </c>
      <c r="C17" s="58"/>
      <c r="D17" s="113">
        <f>(Measurements_Results!G6*Measurements_Results!G8+Measurements_Results!H6*Measurements_Results!H8)/(Measurements_Results!G6+Measurements_Results!H6)</f>
        <v>66.182580986744043</v>
      </c>
      <c r="E17" s="70">
        <f>G6+H6</f>
        <v>8.3600000000000008E-2</v>
      </c>
      <c r="F17" s="7"/>
      <c r="G17" s="9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>
      <c r="B18" s="112" t="s">
        <v>79</v>
      </c>
      <c r="C18" s="58"/>
      <c r="D18" s="113">
        <f>(Measurements_Results!E6*Measurements_Results!E8+Measurements_Results!F6*Measurements_Results!F8)/(Measurements_Results!E6+Measurements_Results!F6)</f>
        <v>68.798041022825331</v>
      </c>
      <c r="E18" s="70">
        <f>E6+F6</f>
        <v>8.3600000000000008E-2</v>
      </c>
      <c r="F18" s="7"/>
      <c r="G18" s="9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>
      <c r="B19" s="112" t="s">
        <v>80</v>
      </c>
      <c r="C19" s="58"/>
      <c r="D19" s="113">
        <f>(Measurements_Results!S6*Measurements_Results!S8+Measurements_Results!T6*Measurements_Results!T8)/(Measurements_Results!S6+Measurements_Results!T6)</f>
        <v>48.810545153720177</v>
      </c>
      <c r="E19" s="70">
        <f>S6+T6</f>
        <v>9.7099999999999992E-2</v>
      </c>
      <c r="F19" s="7"/>
      <c r="G19" s="9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</row>
    <row r="20" spans="2:36">
      <c r="B20" s="112" t="s">
        <v>81</v>
      </c>
      <c r="C20" s="58"/>
      <c r="D20" s="113">
        <f>(Measurements_Results!P6*Measurements_Results!P8+Measurements_Results!R6*Measurements_Results!R8)/(Measurements_Results!P6+Measurements_Results!R6)</f>
        <v>54.743048008547113</v>
      </c>
      <c r="E20" s="70">
        <f>P6+R6</f>
        <v>0.14269999999999999</v>
      </c>
      <c r="F20" s="7"/>
      <c r="G20" s="9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</row>
    <row r="21" spans="2:36">
      <c r="B21" s="112" t="s">
        <v>82</v>
      </c>
      <c r="C21" s="58"/>
      <c r="D21" s="113">
        <f>(Measurements_Results!AG6*Measurements_Results!AG8+Measurements_Results!AH6*Measurements_Results!AH8)/(Measurements_Results!AG6+Measurements_Results!AH6)</f>
        <v>106.46521944886</v>
      </c>
      <c r="E21" s="70">
        <f>AG6+AH6</f>
        <v>0.1351</v>
      </c>
      <c r="F21" s="7"/>
      <c r="G21" s="9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>
      <c r="B22" s="112" t="s">
        <v>83</v>
      </c>
      <c r="C22" s="58"/>
      <c r="D22" s="113">
        <f>(Measurements_Results!AE6*Measurements_Results!AE8+Measurements_Results!AF6*Measurements_Results!AF8)/(Measurements_Results!AE6+Measurements_Results!AF6)</f>
        <v>105.89668854885876</v>
      </c>
      <c r="E22" s="70">
        <f>AE6+AF6</f>
        <v>0.1351</v>
      </c>
      <c r="F22" s="7"/>
      <c r="G22" s="98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</row>
    <row r="23" spans="2:36">
      <c r="B23" s="112" t="s">
        <v>84</v>
      </c>
      <c r="C23" s="58"/>
      <c r="D23" s="113">
        <f>(Measurements_Results!O6*Measurements_Results!O8+Measurements_Results!Q6*Measurements_Results!Q8)/(Measurements_Results!O6+Measurements_Results!Q6)</f>
        <v>70.923885896904764</v>
      </c>
      <c r="E23" s="70">
        <f>O6+Q6</f>
        <v>0.19390000000000002</v>
      </c>
      <c r="F23" s="7"/>
      <c r="G23" s="9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</row>
    <row r="24" spans="2:36">
      <c r="B24" s="112" t="s">
        <v>85</v>
      </c>
      <c r="C24" s="58"/>
      <c r="D24" s="113">
        <f>Measurements_Results!C8</f>
        <v>168.2098360655738</v>
      </c>
      <c r="E24" s="70">
        <f>C6</f>
        <v>4.36E-2</v>
      </c>
      <c r="F24" s="7"/>
      <c r="G24" s="9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</row>
    <row r="25" spans="2:36">
      <c r="B25" s="112" t="s">
        <v>86</v>
      </c>
      <c r="C25" s="58"/>
      <c r="D25" s="113">
        <f>Measurements_Results!AJ8</f>
        <v>100.42786885245897</v>
      </c>
      <c r="E25" s="70">
        <f>AJ6</f>
        <v>5.96E-2</v>
      </c>
      <c r="F25" s="7"/>
      <c r="G25" s="98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2:36">
      <c r="B26" s="112" t="s">
        <v>87</v>
      </c>
      <c r="C26" s="58"/>
      <c r="D26" s="113">
        <f>Measurements_Results!AI8</f>
        <v>99.136065573770537</v>
      </c>
      <c r="E26" s="70">
        <f>AI6</f>
        <v>5.96E-2</v>
      </c>
      <c r="F26" s="7"/>
      <c r="G26" s="9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"/>
    </row>
    <row r="27" spans="2:36">
      <c r="B27" s="112" t="s">
        <v>88</v>
      </c>
      <c r="C27" s="58"/>
      <c r="D27" s="113">
        <f>Measurements_Results!N8</f>
        <v>179.4819672131147</v>
      </c>
      <c r="E27" s="70">
        <f>N6</f>
        <v>4.6100000000000002E-2</v>
      </c>
      <c r="F27" s="7"/>
      <c r="G27" s="9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8"/>
    </row>
    <row r="28" spans="2:36">
      <c r="B28" s="112" t="s">
        <v>89</v>
      </c>
      <c r="C28" s="58"/>
      <c r="D28" s="113">
        <f>Measurements_Results!M8</f>
        <v>172.97868852459015</v>
      </c>
      <c r="E28" s="70">
        <f>M6</f>
        <v>4.6100000000000002E-2</v>
      </c>
      <c r="F28" s="7"/>
      <c r="G28" s="9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8"/>
    </row>
    <row r="29" spans="2:36">
      <c r="B29" s="112" t="s">
        <v>90</v>
      </c>
      <c r="C29" s="58"/>
      <c r="D29" s="113">
        <f>Measurements_Results!D8</f>
        <v>87.734426229508216</v>
      </c>
      <c r="E29" s="70">
        <f>D6</f>
        <v>9.3899999999999997E-2</v>
      </c>
      <c r="F29" s="7"/>
      <c r="G29" s="9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</row>
    <row r="30" spans="2:36">
      <c r="B30" s="112" t="s">
        <v>91</v>
      </c>
      <c r="C30" s="58"/>
      <c r="D30" s="113">
        <f>(Measurements_Results!AC6*Measurements_Results!AC8+Measurements_Results!AD6*Measurements_Results!AD8)/(Measurements_Results!AC6+Measurements_Results!AD6)</f>
        <v>89.576013805004308</v>
      </c>
      <c r="E30" s="70">
        <f>AC6+AD6</f>
        <v>0.152</v>
      </c>
      <c r="F30" s="7"/>
      <c r="G30" s="9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8"/>
    </row>
    <row r="31" spans="2:36">
      <c r="B31" s="115" t="s">
        <v>92</v>
      </c>
      <c r="C31" s="58"/>
      <c r="D31" s="113">
        <f>(Measurements_Results!AA6*Measurements_Results!AA8+Measurements_Results!AB6*Measurements_Results!AB8)/(Measurements_Results!AA6+Measurements_Results!AB6)</f>
        <v>79.935754961173416</v>
      </c>
      <c r="E31" s="70">
        <f>AA6+AB6</f>
        <v>0.152</v>
      </c>
      <c r="F31" s="7"/>
      <c r="G31" s="9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8"/>
    </row>
    <row r="32" spans="2:36">
      <c r="B32" s="124" t="s">
        <v>10</v>
      </c>
      <c r="C32" s="58"/>
      <c r="D32" s="113">
        <f>(V6*V8+W6*W8+Y6*Y8+Z6*Z8)/E32</f>
        <v>53.564508056125739</v>
      </c>
      <c r="E32" s="70">
        <f>V6+W6+Y6+Z6</f>
        <v>0.11660000000000001</v>
      </c>
      <c r="F32" s="7"/>
      <c r="G32" s="9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/>
    </row>
    <row r="33" spans="2:37" ht="15.75" thickBot="1">
      <c r="B33" s="125"/>
      <c r="C33" s="9"/>
      <c r="D33" s="9"/>
      <c r="E33" s="117">
        <f>SUM(E15:E32)</f>
        <v>1.7702000000000002</v>
      </c>
      <c r="F33" s="9"/>
      <c r="G33" s="11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0"/>
    </row>
    <row r="34" spans="2:37" ht="15.75" thickBot="1">
      <c r="B34" s="35"/>
      <c r="C34" s="27"/>
      <c r="D34" s="39"/>
    </row>
    <row r="35" spans="2:37" ht="21">
      <c r="B35" s="104" t="s">
        <v>154</v>
      </c>
      <c r="C35" s="5"/>
      <c r="D35" s="5"/>
      <c r="E35" s="5"/>
      <c r="F35" s="154" t="s">
        <v>155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</row>
    <row r="36" spans="2:37" ht="21">
      <c r="B36" s="116"/>
      <c r="C36" s="7"/>
      <c r="D36" s="7"/>
      <c r="E36" s="7"/>
      <c r="F36" s="153" t="s">
        <v>153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8"/>
    </row>
    <row r="37" spans="2:37">
      <c r="B37" s="55"/>
      <c r="C37" s="105" t="s">
        <v>8</v>
      </c>
      <c r="D37" s="105" t="s">
        <v>37</v>
      </c>
      <c r="E37" s="105" t="s">
        <v>38</v>
      </c>
      <c r="F37" s="105" t="s">
        <v>39</v>
      </c>
      <c r="G37" s="105" t="s">
        <v>40</v>
      </c>
      <c r="H37" s="105" t="s">
        <v>41</v>
      </c>
      <c r="I37" s="105" t="s">
        <v>42</v>
      </c>
      <c r="J37" s="105" t="s">
        <v>43</v>
      </c>
      <c r="K37" s="105" t="s">
        <v>44</v>
      </c>
      <c r="L37" s="105" t="s">
        <v>45</v>
      </c>
      <c r="M37" s="105" t="s">
        <v>46</v>
      </c>
      <c r="N37" s="105" t="s">
        <v>47</v>
      </c>
      <c r="O37" s="105" t="s">
        <v>48</v>
      </c>
      <c r="P37" s="105" t="s">
        <v>49</v>
      </c>
      <c r="Q37" s="105" t="s">
        <v>50</v>
      </c>
      <c r="R37" s="105" t="s">
        <v>51</v>
      </c>
      <c r="S37" s="105" t="s">
        <v>52</v>
      </c>
      <c r="T37" s="105" t="s">
        <v>53</v>
      </c>
      <c r="U37" s="105" t="s">
        <v>54</v>
      </c>
      <c r="V37" s="105" t="s">
        <v>55</v>
      </c>
      <c r="W37" s="105" t="s">
        <v>56</v>
      </c>
      <c r="X37" s="105" t="s">
        <v>57</v>
      </c>
      <c r="Y37" s="105" t="s">
        <v>58</v>
      </c>
      <c r="Z37" s="105" t="s">
        <v>59</v>
      </c>
      <c r="AA37" s="105" t="s">
        <v>60</v>
      </c>
      <c r="AB37" s="105" t="s">
        <v>61</v>
      </c>
      <c r="AC37" s="105" t="s">
        <v>62</v>
      </c>
      <c r="AD37" s="105" t="s">
        <v>63</v>
      </c>
      <c r="AE37" s="105" t="s">
        <v>64</v>
      </c>
      <c r="AF37" s="105" t="s">
        <v>65</v>
      </c>
      <c r="AG37" s="105" t="s">
        <v>66</v>
      </c>
      <c r="AH37" s="105" t="s">
        <v>67</v>
      </c>
      <c r="AI37" s="105" t="s">
        <v>68</v>
      </c>
      <c r="AJ37" s="106" t="s">
        <v>69</v>
      </c>
    </row>
    <row r="38" spans="2:37">
      <c r="B38" s="55" t="s">
        <v>71</v>
      </c>
      <c r="C38" s="107">
        <v>4.36E-2</v>
      </c>
      <c r="D38" s="107">
        <v>9.3899999999999997E-2</v>
      </c>
      <c r="E38" s="107">
        <v>5.1900000000000002E-2</v>
      </c>
      <c r="F38" s="107">
        <v>3.1699999999999999E-2</v>
      </c>
      <c r="G38" s="107">
        <v>5.1900000000000002E-2</v>
      </c>
      <c r="H38" s="107">
        <v>3.1699999999999999E-2</v>
      </c>
      <c r="I38" s="107">
        <v>3.8399999999999997E-2</v>
      </c>
      <c r="J38" s="107">
        <v>2.64E-2</v>
      </c>
      <c r="K38" s="107">
        <v>3.8399999999999997E-2</v>
      </c>
      <c r="L38" s="107">
        <v>2.64E-2</v>
      </c>
      <c r="M38" s="107">
        <v>4.6100000000000002E-2</v>
      </c>
      <c r="N38" s="107">
        <v>4.6100000000000002E-2</v>
      </c>
      <c r="O38" s="107">
        <v>9.1999999999999998E-2</v>
      </c>
      <c r="P38" s="107">
        <v>7.9299999999999995E-2</v>
      </c>
      <c r="Q38" s="107">
        <v>0.1019</v>
      </c>
      <c r="R38" s="107">
        <v>6.3399999999999998E-2</v>
      </c>
      <c r="S38" s="107">
        <v>4.6800000000000001E-2</v>
      </c>
      <c r="T38" s="107">
        <v>5.0299999999999997E-2</v>
      </c>
      <c r="U38" s="107">
        <v>4.87E-2</v>
      </c>
      <c r="V38" s="107">
        <v>3.09E-2</v>
      </c>
      <c r="W38" s="107">
        <v>2.7400000000000001E-2</v>
      </c>
      <c r="X38" s="107">
        <v>4.87E-2</v>
      </c>
      <c r="Y38" s="107">
        <v>3.09E-2</v>
      </c>
      <c r="Z38" s="107">
        <v>2.7400000000000001E-2</v>
      </c>
      <c r="AA38" s="107">
        <v>0.1032</v>
      </c>
      <c r="AB38" s="107">
        <v>4.8800000000000003E-2</v>
      </c>
      <c r="AC38" s="107">
        <v>0.1032</v>
      </c>
      <c r="AD38" s="107">
        <v>4.8800000000000003E-2</v>
      </c>
      <c r="AE38" s="107">
        <v>8.2299999999999998E-2</v>
      </c>
      <c r="AF38" s="107">
        <v>5.28E-2</v>
      </c>
      <c r="AG38" s="107">
        <v>8.2299999999999998E-2</v>
      </c>
      <c r="AH38" s="107">
        <v>5.28E-2</v>
      </c>
      <c r="AI38" s="107">
        <v>5.96E-2</v>
      </c>
      <c r="AJ38" s="108">
        <v>5.96E-2</v>
      </c>
    </row>
    <row r="39" spans="2:37">
      <c r="B39" s="55"/>
      <c r="C39" s="7"/>
      <c r="D39" s="5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8"/>
    </row>
    <row r="40" spans="2:37">
      <c r="B40" s="55" t="s">
        <v>70</v>
      </c>
      <c r="C40" s="109">
        <v>161.59672131147539</v>
      </c>
      <c r="D40" s="109">
        <v>82.832786885245895</v>
      </c>
      <c r="E40" s="109">
        <v>55.724590163934437</v>
      </c>
      <c r="F40" s="109">
        <v>71.493442622950823</v>
      </c>
      <c r="G40" s="109">
        <v>55.706557377049165</v>
      </c>
      <c r="H40" s="109">
        <v>66.219672131147519</v>
      </c>
      <c r="I40" s="109">
        <v>89.104918032786884</v>
      </c>
      <c r="J40" s="109">
        <v>132.59508196721313</v>
      </c>
      <c r="K40" s="109">
        <v>76.163934426229517</v>
      </c>
      <c r="L40" s="109">
        <v>100.97704918032785</v>
      </c>
      <c r="M40" s="109">
        <v>167.8901639344262</v>
      </c>
      <c r="N40" s="109">
        <v>175.03114754098357</v>
      </c>
      <c r="O40" s="109">
        <v>81.455737704918036</v>
      </c>
      <c r="P40" s="109">
        <v>53.624590163934442</v>
      </c>
      <c r="Q40" s="109">
        <v>48.373770491803285</v>
      </c>
      <c r="R40" s="109">
        <v>23.414754098360646</v>
      </c>
      <c r="S40" s="109">
        <v>38.975409836065566</v>
      </c>
      <c r="T40" s="109">
        <v>20.385245901639351</v>
      </c>
      <c r="U40" s="109">
        <v>0</v>
      </c>
      <c r="V40" s="109">
        <v>21.549180327868854</v>
      </c>
      <c r="W40" s="109">
        <v>14.940983606557378</v>
      </c>
      <c r="X40" s="109">
        <v>0</v>
      </c>
      <c r="Y40" s="109">
        <v>17.850819672131149</v>
      </c>
      <c r="Z40" s="109">
        <v>17.619672131147546</v>
      </c>
      <c r="AA40" s="109">
        <v>82.216393442622945</v>
      </c>
      <c r="AB40" s="109">
        <v>38.529508196721309</v>
      </c>
      <c r="AC40" s="109">
        <v>89.237704918032776</v>
      </c>
      <c r="AD40" s="109">
        <v>52.372131147540983</v>
      </c>
      <c r="AE40" s="109">
        <v>102.13114754098359</v>
      </c>
      <c r="AF40" s="109">
        <v>104.16557377049182</v>
      </c>
      <c r="AG40" s="109">
        <v>100.40327868852454</v>
      </c>
      <c r="AH40" s="109">
        <v>108.23606557377046</v>
      </c>
      <c r="AI40" s="109">
        <v>93.659016393442641</v>
      </c>
      <c r="AJ40" s="109">
        <v>94.804918032786901</v>
      </c>
    </row>
    <row r="41" spans="2:37">
      <c r="B41" s="55" t="s">
        <v>72</v>
      </c>
      <c r="C41" s="109">
        <v>33.998688524590165</v>
      </c>
      <c r="D41" s="109">
        <v>34.001639344262294</v>
      </c>
      <c r="E41" s="109">
        <v>34.000819672131151</v>
      </c>
      <c r="F41" s="109">
        <v>34.000819672131151</v>
      </c>
      <c r="G41" s="109">
        <v>34.001147540983602</v>
      </c>
      <c r="H41" s="109">
        <v>34.000983606557377</v>
      </c>
      <c r="I41" s="109">
        <v>33.999180327868856</v>
      </c>
      <c r="J41" s="109">
        <v>34.000983606557377</v>
      </c>
      <c r="K41" s="109">
        <v>34.000491803278685</v>
      </c>
      <c r="L41" s="109">
        <v>34.000327868852459</v>
      </c>
      <c r="M41" s="109">
        <v>34.000491803278685</v>
      </c>
      <c r="N41" s="109">
        <v>33.996885245901645</v>
      </c>
      <c r="O41" s="109">
        <v>34.000655737704918</v>
      </c>
      <c r="P41" s="109">
        <v>34.000327868852459</v>
      </c>
      <c r="Q41" s="109">
        <v>33.999180327868849</v>
      </c>
      <c r="R41" s="109">
        <v>34.000163934426233</v>
      </c>
      <c r="S41" s="109">
        <v>34.000655737704918</v>
      </c>
      <c r="T41" s="109">
        <v>34.000491803278685</v>
      </c>
      <c r="U41" s="109">
        <v>32.219180327868862</v>
      </c>
      <c r="V41" s="109">
        <v>34.001147540983609</v>
      </c>
      <c r="W41" s="109">
        <v>33.999344262295082</v>
      </c>
      <c r="X41" s="109">
        <v>32.929508196721322</v>
      </c>
      <c r="Y41" s="109">
        <v>34.000983606557377</v>
      </c>
      <c r="Z41" s="109">
        <v>34.000819672131144</v>
      </c>
      <c r="AA41" s="109">
        <v>33.999672131147541</v>
      </c>
      <c r="AB41" s="109">
        <v>33.999180327868849</v>
      </c>
      <c r="AC41" s="109">
        <v>33.999016393442623</v>
      </c>
      <c r="AD41" s="109">
        <v>33.998688524590165</v>
      </c>
      <c r="AE41" s="109">
        <v>34.000655737704918</v>
      </c>
      <c r="AF41" s="109">
        <v>33.999344262295082</v>
      </c>
      <c r="AG41" s="109">
        <v>33.999180327868849</v>
      </c>
      <c r="AH41" s="109">
        <v>33.997704918032788</v>
      </c>
      <c r="AI41" s="109">
        <v>33.999672131147541</v>
      </c>
      <c r="AJ41" s="109">
        <v>33.999836065573767</v>
      </c>
      <c r="AK41">
        <v>34</v>
      </c>
    </row>
    <row r="42" spans="2:37">
      <c r="B42" s="55"/>
      <c r="C42" s="109">
        <v>15.989508196721326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</row>
    <row r="43" spans="2:37">
      <c r="B43" s="55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</row>
    <row r="44" spans="2:37">
      <c r="B44" s="55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</row>
    <row r="45" spans="2:37">
      <c r="B45" s="111" t="s">
        <v>18</v>
      </c>
      <c r="C45" s="7"/>
      <c r="D45" s="38" t="s">
        <v>73</v>
      </c>
      <c r="E45" s="65" t="s">
        <v>36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8"/>
    </row>
    <row r="46" spans="2:37">
      <c r="B46" s="111"/>
      <c r="C46" s="7"/>
      <c r="D46" s="38" t="s">
        <v>19</v>
      </c>
      <c r="E46" s="65" t="s">
        <v>138</v>
      </c>
      <c r="F46" s="7"/>
      <c r="G46" s="4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8"/>
    </row>
    <row r="47" spans="2:37">
      <c r="B47" s="112" t="s">
        <v>76</v>
      </c>
      <c r="C47" s="58"/>
      <c r="D47" s="113">
        <f>(Measurements_Results!K38*Measurements_Results!K40+Measurements_Results!L38*Measurements_Results!L40)/(Measurements_Results!K38+Measurements_Results!L38)</f>
        <v>86.272981177899197</v>
      </c>
      <c r="E47" s="70">
        <f>K38+L38</f>
        <v>6.4799999999999996E-2</v>
      </c>
      <c r="F47" s="65"/>
      <c r="G47" s="4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</row>
    <row r="48" spans="2:37">
      <c r="B48" s="112" t="s">
        <v>77</v>
      </c>
      <c r="C48" s="58"/>
      <c r="D48" s="113">
        <f>(Measurements_Results!I38*Measurements_Results!I40+Measurements_Results!J38*Measurements_Results!J40)/(Measurements_Results!I38+Measurements_Results!J38)</f>
        <v>106.82313296903462</v>
      </c>
      <c r="E48" s="70">
        <f>I38+J38</f>
        <v>6.4799999999999996E-2</v>
      </c>
      <c r="F48" s="7"/>
      <c r="G48" s="98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</row>
    <row r="49" spans="2:36">
      <c r="B49" s="112" t="s">
        <v>78</v>
      </c>
      <c r="C49" s="58"/>
      <c r="D49" s="113">
        <f>(Measurements_Results!G38*Measurements_Results!G40+Measurements_Results!H38*Measurements_Results!H40)/(Measurements_Results!G38+Measurements_Results!H38)</f>
        <v>59.692989646246744</v>
      </c>
      <c r="E49" s="70">
        <f>G38+H38</f>
        <v>8.3600000000000008E-2</v>
      </c>
      <c r="F49" s="7"/>
      <c r="G49" s="98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8"/>
    </row>
    <row r="50" spans="2:36">
      <c r="B50" s="112" t="s">
        <v>79</v>
      </c>
      <c r="C50" s="58"/>
      <c r="D50" s="113">
        <f>(Measurements_Results!E38*Measurements_Results!E40+Measurements_Results!F38*Measurements_Results!F40)/(Measurements_Results!E38+Measurements_Results!F38)</f>
        <v>61.703927759039921</v>
      </c>
      <c r="E50" s="70">
        <f>E38+F38</f>
        <v>8.3600000000000008E-2</v>
      </c>
      <c r="F50" s="7"/>
      <c r="G50" s="98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8"/>
    </row>
    <row r="51" spans="2:36">
      <c r="B51" s="112" t="s">
        <v>80</v>
      </c>
      <c r="C51" s="58"/>
      <c r="D51" s="113">
        <f>(Measurements_Results!S38*Measurements_Results!S40+Measurements_Results!T38*Measurements_Results!T40)/(Measurements_Results!S38+Measurements_Results!T38)</f>
        <v>29.345283719673819</v>
      </c>
      <c r="E51" s="70">
        <f>S38+T38</f>
        <v>9.7099999999999992E-2</v>
      </c>
      <c r="F51" s="7"/>
      <c r="G51" s="98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8"/>
    </row>
    <row r="52" spans="2:36">
      <c r="B52" s="112" t="s">
        <v>81</v>
      </c>
      <c r="C52" s="58"/>
      <c r="D52" s="113">
        <f>(Measurements_Results!P38*Measurements_Results!P40+Measurements_Results!R38*Measurements_Results!R40)/(Measurements_Results!P38+Measurements_Results!R38)</f>
        <v>40.20270083977622</v>
      </c>
      <c r="E52" s="70">
        <f>P38+R38</f>
        <v>0.14269999999999999</v>
      </c>
      <c r="F52" s="7"/>
      <c r="G52" s="9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8"/>
    </row>
    <row r="53" spans="2:36">
      <c r="B53" s="112" t="s">
        <v>82</v>
      </c>
      <c r="C53" s="58"/>
      <c r="D53" s="113">
        <f>(Measurements_Results!AG38*Measurements_Results!AG40+Measurements_Results!AH38*Measurements_Results!AH40)/(Measurements_Results!AG38+Measurements_Results!AH38)</f>
        <v>103.46450109815433</v>
      </c>
      <c r="E53" s="70">
        <f>AG38+AH38</f>
        <v>0.1351</v>
      </c>
      <c r="F53" s="7"/>
      <c r="G53" s="98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8"/>
    </row>
    <row r="54" spans="2:36">
      <c r="B54" s="112" t="s">
        <v>83</v>
      </c>
      <c r="C54" s="58"/>
      <c r="D54" s="113">
        <f>(Measurements_Results!AE38*Measurements_Results!AE40+Measurements_Results!AF38*Measurements_Results!AF40)/(Measurements_Results!AE38+Measurements_Results!AF38)</f>
        <v>102.92624528278991</v>
      </c>
      <c r="E54" s="70">
        <f>AE38+AF38</f>
        <v>0.1351</v>
      </c>
      <c r="F54" s="7"/>
      <c r="G54" s="9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</row>
    <row r="55" spans="2:36">
      <c r="B55" s="112" t="s">
        <v>84</v>
      </c>
      <c r="C55" s="58"/>
      <c r="D55" s="113">
        <f>(Measurements_Results!O38*Measurements_Results!O40+Measurements_Results!Q38*Measurements_Results!Q40)/(Measurements_Results!O38+Measurements_Results!Q38)</f>
        <v>64.070217029227507</v>
      </c>
      <c r="E55" s="70">
        <f>O38+Q38</f>
        <v>0.19390000000000002</v>
      </c>
      <c r="F55" s="7"/>
      <c r="G55" s="98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8"/>
    </row>
    <row r="56" spans="2:36">
      <c r="B56" s="112" t="s">
        <v>85</v>
      </c>
      <c r="C56" s="58"/>
      <c r="D56" s="113">
        <f>Measurements_Results!C40</f>
        <v>161.59672131147539</v>
      </c>
      <c r="E56" s="70">
        <f>C38</f>
        <v>4.36E-2</v>
      </c>
      <c r="F56" s="7"/>
      <c r="G56" s="9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8"/>
    </row>
    <row r="57" spans="2:36">
      <c r="B57" s="112" t="s">
        <v>86</v>
      </c>
      <c r="C57" s="58"/>
      <c r="D57" s="113">
        <f>Measurements_Results!AJ40</f>
        <v>94.804918032786901</v>
      </c>
      <c r="E57" s="70">
        <f>AJ38</f>
        <v>5.96E-2</v>
      </c>
      <c r="F57" s="7"/>
      <c r="G57" s="98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8"/>
    </row>
    <row r="58" spans="2:36">
      <c r="B58" s="112" t="s">
        <v>87</v>
      </c>
      <c r="C58" s="58"/>
      <c r="D58" s="113">
        <f>Measurements_Results!AI40</f>
        <v>93.659016393442641</v>
      </c>
      <c r="E58" s="70">
        <f>AI38</f>
        <v>5.96E-2</v>
      </c>
      <c r="F58" s="7"/>
      <c r="G58" s="9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8"/>
    </row>
    <row r="59" spans="2:36">
      <c r="B59" s="112" t="s">
        <v>88</v>
      </c>
      <c r="C59" s="58"/>
      <c r="D59" s="113">
        <f>Measurements_Results!N40</f>
        <v>175.03114754098357</v>
      </c>
      <c r="E59" s="70">
        <f>N38</f>
        <v>4.6100000000000002E-2</v>
      </c>
      <c r="F59" s="7"/>
      <c r="G59" s="98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8"/>
    </row>
    <row r="60" spans="2:36">
      <c r="B60" s="112" t="s">
        <v>89</v>
      </c>
      <c r="C60" s="58"/>
      <c r="D60" s="113">
        <f>Measurements_Results!M40</f>
        <v>167.8901639344262</v>
      </c>
      <c r="E60" s="70">
        <f>M38</f>
        <v>4.6100000000000002E-2</v>
      </c>
      <c r="F60" s="7"/>
      <c r="G60" s="9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8"/>
    </row>
    <row r="61" spans="2:36">
      <c r="B61" s="112" t="s">
        <v>90</v>
      </c>
      <c r="C61" s="58"/>
      <c r="D61" s="113">
        <f>Measurements_Results!D40</f>
        <v>82.832786885245895</v>
      </c>
      <c r="E61" s="70">
        <f>D38</f>
        <v>9.3899999999999997E-2</v>
      </c>
      <c r="F61" s="7"/>
      <c r="G61" s="9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8"/>
    </row>
    <row r="62" spans="2:36">
      <c r="B62" s="112" t="s">
        <v>91</v>
      </c>
      <c r="C62" s="58"/>
      <c r="D62" s="113">
        <f>(Measurements_Results!AC38*Measurements_Results!AC40+Measurements_Results!AD38*Measurements_Results!AD40)/(Measurements_Results!AC38+Measurements_Results!AD38)</f>
        <v>77.401915444348575</v>
      </c>
      <c r="E62" s="70">
        <f>AC38+AD38</f>
        <v>0.152</v>
      </c>
      <c r="F62" s="7"/>
      <c r="G62" s="98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8"/>
    </row>
    <row r="63" spans="2:36">
      <c r="B63" s="115" t="s">
        <v>92</v>
      </c>
      <c r="C63" s="58"/>
      <c r="D63" s="113">
        <f>(Measurements_Results!AA38*Measurements_Results!AA40+Measurements_Results!AB38*Measurements_Results!AB40)/(Measurements_Results!AA38+Measurements_Results!AB38)</f>
        <v>68.190603968938746</v>
      </c>
      <c r="E63" s="70">
        <f>AA38+AB38</f>
        <v>0.152</v>
      </c>
      <c r="F63" s="7"/>
      <c r="G63" s="98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8"/>
    </row>
    <row r="64" spans="2:36">
      <c r="B64" s="124" t="s">
        <v>10</v>
      </c>
      <c r="C64" s="58"/>
      <c r="D64" s="113">
        <f>(V38*V40+W38*W40+Y38*Y40+Z38*Z40)/E64</f>
        <v>18.09281275482946</v>
      </c>
      <c r="E64" s="70">
        <f>V38+W38+Y38+Z38</f>
        <v>0.11660000000000001</v>
      </c>
      <c r="F64" s="7"/>
      <c r="G64" s="9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8"/>
    </row>
    <row r="65" spans="1:36" ht="15.75" thickBot="1">
      <c r="B65" s="125"/>
      <c r="C65" s="9"/>
      <c r="D65" s="9"/>
      <c r="E65" s="117">
        <f>SUM(E47:E64)</f>
        <v>1.7702000000000002</v>
      </c>
      <c r="F65" s="9"/>
      <c r="G65" s="11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0"/>
    </row>
    <row r="66" spans="1:36" ht="15.75" thickBot="1">
      <c r="D66" s="33"/>
    </row>
    <row r="67" spans="1:36" ht="21">
      <c r="A67" s="156"/>
      <c r="B67" s="152" t="s">
        <v>139</v>
      </c>
      <c r="C67" s="157"/>
      <c r="D67" s="157"/>
      <c r="E67" s="157"/>
      <c r="F67" s="155" t="s">
        <v>141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8"/>
    </row>
    <row r="68" spans="1:36" ht="21">
      <c r="A68" s="156"/>
      <c r="B68" s="159"/>
      <c r="C68" s="160"/>
      <c r="D68" s="160"/>
      <c r="E68" s="160"/>
      <c r="F68" s="156" t="s">
        <v>142</v>
      </c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1"/>
    </row>
    <row r="69" spans="1:36">
      <c r="A69" s="156"/>
      <c r="B69" s="162"/>
      <c r="C69" s="163" t="s">
        <v>8</v>
      </c>
      <c r="D69" s="163" t="s">
        <v>37</v>
      </c>
      <c r="E69" s="163" t="s">
        <v>38</v>
      </c>
      <c r="F69" s="163" t="s">
        <v>39</v>
      </c>
      <c r="G69" s="163" t="s">
        <v>40</v>
      </c>
      <c r="H69" s="163" t="s">
        <v>41</v>
      </c>
      <c r="I69" s="163" t="s">
        <v>42</v>
      </c>
      <c r="J69" s="163" t="s">
        <v>43</v>
      </c>
      <c r="K69" s="163" t="s">
        <v>44</v>
      </c>
      <c r="L69" s="163" t="s">
        <v>45</v>
      </c>
      <c r="M69" s="163" t="s">
        <v>46</v>
      </c>
      <c r="N69" s="163" t="s">
        <v>47</v>
      </c>
      <c r="O69" s="163" t="s">
        <v>48</v>
      </c>
      <c r="P69" s="163" t="s">
        <v>49</v>
      </c>
      <c r="Q69" s="163" t="s">
        <v>50</v>
      </c>
      <c r="R69" s="163" t="s">
        <v>51</v>
      </c>
      <c r="S69" s="163" t="s">
        <v>52</v>
      </c>
      <c r="T69" s="163" t="s">
        <v>53</v>
      </c>
      <c r="U69" s="163" t="s">
        <v>54</v>
      </c>
      <c r="V69" s="163" t="s">
        <v>55</v>
      </c>
      <c r="W69" s="163" t="s">
        <v>56</v>
      </c>
      <c r="X69" s="163" t="s">
        <v>57</v>
      </c>
      <c r="Y69" s="163" t="s">
        <v>58</v>
      </c>
      <c r="Z69" s="163" t="s">
        <v>59</v>
      </c>
      <c r="AA69" s="163" t="s">
        <v>60</v>
      </c>
      <c r="AB69" s="163" t="s">
        <v>61</v>
      </c>
      <c r="AC69" s="163" t="s">
        <v>62</v>
      </c>
      <c r="AD69" s="163" t="s">
        <v>63</v>
      </c>
      <c r="AE69" s="163" t="s">
        <v>64</v>
      </c>
      <c r="AF69" s="163" t="s">
        <v>65</v>
      </c>
      <c r="AG69" s="163" t="s">
        <v>66</v>
      </c>
      <c r="AH69" s="163" t="s">
        <v>67</v>
      </c>
      <c r="AI69" s="163" t="s">
        <v>68</v>
      </c>
      <c r="AJ69" s="164" t="s">
        <v>69</v>
      </c>
    </row>
    <row r="70" spans="1:36">
      <c r="A70" s="156"/>
      <c r="B70" s="162" t="s">
        <v>71</v>
      </c>
      <c r="C70" s="165">
        <v>4.36E-2</v>
      </c>
      <c r="D70" s="165">
        <v>9.3899999999999997E-2</v>
      </c>
      <c r="E70" s="165">
        <v>5.1900000000000002E-2</v>
      </c>
      <c r="F70" s="165">
        <v>3.1699999999999999E-2</v>
      </c>
      <c r="G70" s="165">
        <v>5.1900000000000002E-2</v>
      </c>
      <c r="H70" s="165">
        <v>3.1699999999999999E-2</v>
      </c>
      <c r="I70" s="165">
        <v>3.8399999999999997E-2</v>
      </c>
      <c r="J70" s="165">
        <v>2.64E-2</v>
      </c>
      <c r="K70" s="165">
        <v>3.8399999999999997E-2</v>
      </c>
      <c r="L70" s="165">
        <v>2.64E-2</v>
      </c>
      <c r="M70" s="165">
        <v>4.6100000000000002E-2</v>
      </c>
      <c r="N70" s="165">
        <v>4.6100000000000002E-2</v>
      </c>
      <c r="O70" s="165">
        <v>9.1999999999999998E-2</v>
      </c>
      <c r="P70" s="165">
        <v>7.9299999999999995E-2</v>
      </c>
      <c r="Q70" s="165">
        <v>0.1019</v>
      </c>
      <c r="R70" s="165">
        <v>6.3399999999999998E-2</v>
      </c>
      <c r="S70" s="165">
        <v>4.6800000000000001E-2</v>
      </c>
      <c r="T70" s="165">
        <v>5.0299999999999997E-2</v>
      </c>
      <c r="U70" s="165">
        <v>4.87E-2</v>
      </c>
      <c r="V70" s="165">
        <v>3.09E-2</v>
      </c>
      <c r="W70" s="165">
        <v>2.7400000000000001E-2</v>
      </c>
      <c r="X70" s="165">
        <v>4.87E-2</v>
      </c>
      <c r="Y70" s="165">
        <v>3.09E-2</v>
      </c>
      <c r="Z70" s="165">
        <v>2.7400000000000001E-2</v>
      </c>
      <c r="AA70" s="165">
        <v>0.1032</v>
      </c>
      <c r="AB70" s="165">
        <v>4.8800000000000003E-2</v>
      </c>
      <c r="AC70" s="165">
        <v>0.1032</v>
      </c>
      <c r="AD70" s="165">
        <v>4.8800000000000003E-2</v>
      </c>
      <c r="AE70" s="165">
        <v>8.2299999999999998E-2</v>
      </c>
      <c r="AF70" s="165">
        <v>5.28E-2</v>
      </c>
      <c r="AG70" s="165">
        <v>8.2299999999999998E-2</v>
      </c>
      <c r="AH70" s="165">
        <v>5.28E-2</v>
      </c>
      <c r="AI70" s="165">
        <v>5.96E-2</v>
      </c>
      <c r="AJ70" s="166">
        <v>5.96E-2</v>
      </c>
    </row>
    <row r="71" spans="1:36">
      <c r="A71" s="156"/>
      <c r="B71" s="162"/>
      <c r="C71" s="160"/>
      <c r="D71" s="167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1"/>
    </row>
    <row r="72" spans="1:36">
      <c r="A72" s="156"/>
      <c r="B72" s="162" t="s">
        <v>70</v>
      </c>
      <c r="C72" s="168">
        <v>156.41475409836065</v>
      </c>
      <c r="D72" s="168">
        <v>83.018032786885257</v>
      </c>
      <c r="E72" s="168">
        <v>59.098360655737714</v>
      </c>
      <c r="F72" s="168">
        <v>67.716393442622945</v>
      </c>
      <c r="G72" s="168">
        <v>51.986885245901654</v>
      </c>
      <c r="H72" s="168">
        <v>61.724590163934423</v>
      </c>
      <c r="I72" s="168">
        <v>88.411475409836058</v>
      </c>
      <c r="J72" s="168">
        <v>128.20983606557377</v>
      </c>
      <c r="K72" s="168">
        <v>73.972131147541006</v>
      </c>
      <c r="L72" s="168">
        <v>96.945901639344271</v>
      </c>
      <c r="M72" s="168">
        <v>167.31475409836071</v>
      </c>
      <c r="N72" s="168">
        <v>181.72950819672138</v>
      </c>
      <c r="O72" s="168">
        <v>75.367213114754094</v>
      </c>
      <c r="P72" s="168">
        <v>48.463934426229535</v>
      </c>
      <c r="Q72" s="168">
        <v>44.426229508196712</v>
      </c>
      <c r="R72" s="168">
        <v>21.893442622950822</v>
      </c>
      <c r="S72" s="168">
        <v>34.678688524590164</v>
      </c>
      <c r="T72" s="168">
        <v>19.109836065573774</v>
      </c>
      <c r="U72" s="168">
        <v>0</v>
      </c>
      <c r="V72" s="168">
        <v>20.8344262295082</v>
      </c>
      <c r="W72" s="168">
        <v>10.683606557377049</v>
      </c>
      <c r="X72" s="168">
        <v>0</v>
      </c>
      <c r="Y72" s="168">
        <v>12.575409836065571</v>
      </c>
      <c r="Z72" s="168">
        <v>16.304918032786887</v>
      </c>
      <c r="AA72" s="168">
        <v>76.826229508196732</v>
      </c>
      <c r="AB72" s="168">
        <v>39.359016393442623</v>
      </c>
      <c r="AC72" s="168">
        <v>86.098360655737693</v>
      </c>
      <c r="AD72" s="168">
        <v>49.826229508196718</v>
      </c>
      <c r="AE72" s="168">
        <v>91.422950819672167</v>
      </c>
      <c r="AF72" s="168">
        <v>102.44426229508197</v>
      </c>
      <c r="AG72" s="168">
        <v>96.822950819672101</v>
      </c>
      <c r="AH72" s="168">
        <v>101.12131147540984</v>
      </c>
      <c r="AI72" s="168">
        <v>96.1426229508197</v>
      </c>
      <c r="AJ72" s="168">
        <v>94.357377049180329</v>
      </c>
    </row>
    <row r="73" spans="1:36">
      <c r="A73" s="156"/>
      <c r="B73" s="162" t="s">
        <v>72</v>
      </c>
      <c r="C73" s="168">
        <v>34.000819672131144</v>
      </c>
      <c r="D73" s="168">
        <v>33.998688524590165</v>
      </c>
      <c r="E73" s="168">
        <v>33.999508196721315</v>
      </c>
      <c r="F73" s="168">
        <v>34</v>
      </c>
      <c r="G73" s="168">
        <v>34.000655737704918</v>
      </c>
      <c r="H73" s="168">
        <v>34.000491803278685</v>
      </c>
      <c r="I73" s="168">
        <v>34.000163934426233</v>
      </c>
      <c r="J73" s="168">
        <v>34.001639344262294</v>
      </c>
      <c r="K73" s="168">
        <v>34.000655737704918</v>
      </c>
      <c r="L73" s="168">
        <v>34.000491803278692</v>
      </c>
      <c r="M73" s="168">
        <v>34.002459016393438</v>
      </c>
      <c r="N73" s="168">
        <v>34.003278688524581</v>
      </c>
      <c r="O73" s="168">
        <v>34</v>
      </c>
      <c r="P73" s="168">
        <v>33.999344262295082</v>
      </c>
      <c r="Q73" s="168">
        <v>34.000491803278685</v>
      </c>
      <c r="R73" s="168">
        <v>33.999508196721315</v>
      </c>
      <c r="S73" s="168">
        <v>34.000327868852459</v>
      </c>
      <c r="T73" s="168">
        <v>34.000655737704918</v>
      </c>
      <c r="U73" s="168">
        <v>32.534426229508171</v>
      </c>
      <c r="V73" s="168">
        <v>33.999508196721308</v>
      </c>
      <c r="W73" s="168">
        <v>34.001311475409835</v>
      </c>
      <c r="X73" s="168">
        <v>33.208360655737728</v>
      </c>
      <c r="Y73" s="168">
        <v>34.000491803278692</v>
      </c>
      <c r="Z73" s="168">
        <v>34.001147540983609</v>
      </c>
      <c r="AA73" s="168">
        <v>33.999836065573767</v>
      </c>
      <c r="AB73" s="168">
        <v>34.001475409836068</v>
      </c>
      <c r="AC73" s="168">
        <v>34.001147540983602</v>
      </c>
      <c r="AD73" s="168">
        <v>34.000655737704918</v>
      </c>
      <c r="AE73" s="168">
        <v>34.000327868852459</v>
      </c>
      <c r="AF73" s="168">
        <v>34.003114754098355</v>
      </c>
      <c r="AG73" s="168">
        <v>34.001311475409835</v>
      </c>
      <c r="AH73" s="168">
        <v>34.000491803278685</v>
      </c>
      <c r="AI73" s="168">
        <v>33.999180327868849</v>
      </c>
      <c r="AJ73" s="168">
        <v>33.999180327868849</v>
      </c>
    </row>
    <row r="74" spans="1:36">
      <c r="A74" s="156"/>
      <c r="B74" s="162"/>
      <c r="C74" s="168">
        <v>16.547213114754094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1"/>
    </row>
    <row r="75" spans="1:36">
      <c r="A75" s="156"/>
      <c r="B75" s="162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9"/>
    </row>
    <row r="76" spans="1:36">
      <c r="A76" s="156"/>
      <c r="B76" s="162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9"/>
    </row>
    <row r="77" spans="1:36">
      <c r="A77" s="156"/>
      <c r="B77" s="162" t="s">
        <v>18</v>
      </c>
      <c r="C77" s="160"/>
      <c r="D77" s="170" t="s">
        <v>73</v>
      </c>
      <c r="E77" s="171" t="s">
        <v>36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1"/>
    </row>
    <row r="78" spans="1:36">
      <c r="A78" s="156"/>
      <c r="B78" s="162"/>
      <c r="C78" s="160"/>
      <c r="D78" s="170" t="s">
        <v>19</v>
      </c>
      <c r="E78" s="171" t="s">
        <v>138</v>
      </c>
      <c r="F78" s="160"/>
      <c r="G78" s="172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1"/>
    </row>
    <row r="79" spans="1:36">
      <c r="A79" s="156"/>
      <c r="B79" s="173" t="s">
        <v>76</v>
      </c>
      <c r="C79" s="174"/>
      <c r="D79" s="168">
        <f>(Measurements_Results!K70*Measurements_Results!K72+Measurements_Results!L70*Measurements_Results!L72)/(Measurements_Results!K70+Measurements_Results!L70)</f>
        <v>83.331815421979371</v>
      </c>
      <c r="E79" s="175">
        <f>K70+L70</f>
        <v>6.4799999999999996E-2</v>
      </c>
      <c r="F79" s="171"/>
      <c r="G79" s="172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1"/>
    </row>
    <row r="80" spans="1:36">
      <c r="A80" s="156"/>
      <c r="B80" s="173" t="s">
        <v>77</v>
      </c>
      <c r="C80" s="174"/>
      <c r="D80" s="168">
        <f>(Measurements_Results!I70*Measurements_Results!I72+Measurements_Results!J70*Measurements_Results!J72)/(Measurements_Results!I70+Measurements_Results!J70)</f>
        <v>104.62562234365512</v>
      </c>
      <c r="E80" s="175">
        <f>I70+J70</f>
        <v>6.4799999999999996E-2</v>
      </c>
      <c r="F80" s="160"/>
      <c r="G80" s="17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1"/>
    </row>
    <row r="81" spans="1:36">
      <c r="A81" s="156"/>
      <c r="B81" s="173" t="s">
        <v>78</v>
      </c>
      <c r="C81" s="174"/>
      <c r="D81" s="168">
        <f>(Measurements_Results!G70*Measurements_Results!G72+Measurements_Results!H70*Measurements_Results!H72)/(Measurements_Results!G70+Measurements_Results!H70)</f>
        <v>55.679292493528905</v>
      </c>
      <c r="E81" s="175">
        <f>G70+H70</f>
        <v>8.3600000000000008E-2</v>
      </c>
      <c r="F81" s="160"/>
      <c r="G81" s="17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1"/>
    </row>
    <row r="82" spans="1:36">
      <c r="A82" s="156"/>
      <c r="B82" s="173" t="s">
        <v>79</v>
      </c>
      <c r="C82" s="174"/>
      <c r="D82" s="168">
        <f>(Measurements_Results!E70*Measurements_Results!E72+Measurements_Results!F70*Measurements_Results!F72)/(Measurements_Results!E70+Measurements_Results!F70)</f>
        <v>62.36620323162601</v>
      </c>
      <c r="E82" s="175">
        <f>E70+F70</f>
        <v>8.3600000000000008E-2</v>
      </c>
      <c r="F82" s="160"/>
      <c r="G82" s="175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1"/>
    </row>
    <row r="83" spans="1:36">
      <c r="A83" s="156"/>
      <c r="B83" s="173" t="s">
        <v>80</v>
      </c>
      <c r="C83" s="174"/>
      <c r="D83" s="168">
        <f>(Measurements_Results!S70*Measurements_Results!S72+Measurements_Results!T70*Measurements_Results!T72)/(Measurements_Results!S70+Measurements_Results!T70)</f>
        <v>26.613670206479718</v>
      </c>
      <c r="E83" s="175">
        <f>S70+T70</f>
        <v>9.7099999999999992E-2</v>
      </c>
      <c r="F83" s="160"/>
      <c r="G83" s="175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1"/>
    </row>
    <row r="84" spans="1:36">
      <c r="A84" s="156"/>
      <c r="B84" s="173" t="s">
        <v>81</v>
      </c>
      <c r="C84" s="174"/>
      <c r="D84" s="168">
        <f>(Measurements_Results!P70*Measurements_Results!P72+Measurements_Results!R70*Measurements_Results!R72)/(Measurements_Results!P70+Measurements_Results!R70)</f>
        <v>36.658964697232548</v>
      </c>
      <c r="E84" s="175">
        <f>P70+R70</f>
        <v>0.14269999999999999</v>
      </c>
      <c r="F84" s="160"/>
      <c r="G84" s="17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1"/>
    </row>
    <row r="85" spans="1:36">
      <c r="A85" s="156"/>
      <c r="B85" s="173" t="s">
        <v>82</v>
      </c>
      <c r="C85" s="174"/>
      <c r="D85" s="168">
        <f>(Measurements_Results!AG70*Measurements_Results!AG72+Measurements_Results!AH70*Measurements_Results!AH72)/(Measurements_Results!AG70+Measurements_Results!AH70)</f>
        <v>98.502843067066266</v>
      </c>
      <c r="E85" s="175">
        <f>AG70+AH70</f>
        <v>0.1351</v>
      </c>
      <c r="F85" s="160"/>
      <c r="G85" s="17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1"/>
    </row>
    <row r="86" spans="1:36">
      <c r="A86" s="156"/>
      <c r="B86" s="173" t="s">
        <v>83</v>
      </c>
      <c r="C86" s="174"/>
      <c r="D86" s="168">
        <f>(Measurements_Results!AE70*Measurements_Results!AE72+Measurements_Results!AF70*Measurements_Results!AF72)/(Measurements_Results!AE70+Measurements_Results!AF70)</f>
        <v>95.73031755469539</v>
      </c>
      <c r="E86" s="175">
        <f>AE70+AF70</f>
        <v>0.1351</v>
      </c>
      <c r="F86" s="160"/>
      <c r="G86" s="175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1"/>
    </row>
    <row r="87" spans="1:36">
      <c r="A87" s="156"/>
      <c r="B87" s="173" t="s">
        <v>84</v>
      </c>
      <c r="C87" s="174"/>
      <c r="D87" s="168">
        <f>(Measurements_Results!O70*Measurements_Results!O72+Measurements_Results!Q70*Measurements_Results!Q72)/(Measurements_Results!O70+Measurements_Results!Q70)</f>
        <v>59.106840605686543</v>
      </c>
      <c r="E87" s="175">
        <f>O70+Q70</f>
        <v>0.19390000000000002</v>
      </c>
      <c r="F87" s="160"/>
      <c r="G87" s="17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1"/>
    </row>
    <row r="88" spans="1:36">
      <c r="A88" s="156"/>
      <c r="B88" s="173" t="s">
        <v>85</v>
      </c>
      <c r="C88" s="174"/>
      <c r="D88" s="168">
        <f>Measurements_Results!C72</f>
        <v>156.41475409836065</v>
      </c>
      <c r="E88" s="175">
        <f>C70</f>
        <v>4.36E-2</v>
      </c>
      <c r="F88" s="160"/>
      <c r="G88" s="17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1"/>
    </row>
    <row r="89" spans="1:36">
      <c r="A89" s="156"/>
      <c r="B89" s="173" t="s">
        <v>86</v>
      </c>
      <c r="C89" s="174"/>
      <c r="D89" s="168">
        <f>Measurements_Results!AJ72</f>
        <v>94.357377049180329</v>
      </c>
      <c r="E89" s="175">
        <f>AJ70</f>
        <v>5.96E-2</v>
      </c>
      <c r="F89" s="160"/>
      <c r="G89" s="17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1"/>
    </row>
    <row r="90" spans="1:36">
      <c r="A90" s="156"/>
      <c r="B90" s="173" t="s">
        <v>87</v>
      </c>
      <c r="C90" s="174"/>
      <c r="D90" s="168">
        <f>Measurements_Results!AI72</f>
        <v>96.1426229508197</v>
      </c>
      <c r="E90" s="175">
        <f>AI70</f>
        <v>5.96E-2</v>
      </c>
      <c r="F90" s="160"/>
      <c r="G90" s="17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1"/>
    </row>
    <row r="91" spans="1:36">
      <c r="A91" s="156"/>
      <c r="B91" s="173" t="s">
        <v>88</v>
      </c>
      <c r="C91" s="174"/>
      <c r="D91" s="168">
        <f>Measurements_Results!N72</f>
        <v>181.72950819672138</v>
      </c>
      <c r="E91" s="175">
        <f>N70</f>
        <v>4.6100000000000002E-2</v>
      </c>
      <c r="F91" s="160"/>
      <c r="G91" s="17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1"/>
    </row>
    <row r="92" spans="1:36">
      <c r="A92" s="156"/>
      <c r="B92" s="173" t="s">
        <v>89</v>
      </c>
      <c r="C92" s="174"/>
      <c r="D92" s="168">
        <f>Measurements_Results!M72</f>
        <v>167.31475409836071</v>
      </c>
      <c r="E92" s="175">
        <f>M70</f>
        <v>4.6100000000000002E-2</v>
      </c>
      <c r="F92" s="160"/>
      <c r="G92" s="17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1"/>
    </row>
    <row r="93" spans="1:36">
      <c r="A93" s="156"/>
      <c r="B93" s="173" t="s">
        <v>90</v>
      </c>
      <c r="C93" s="174"/>
      <c r="D93" s="168">
        <f>Measurements_Results!D72</f>
        <v>83.018032786885257</v>
      </c>
      <c r="E93" s="175">
        <f>D70</f>
        <v>9.3899999999999997E-2</v>
      </c>
      <c r="F93" s="160"/>
      <c r="G93" s="175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1"/>
    </row>
    <row r="94" spans="1:36">
      <c r="A94" s="156"/>
      <c r="B94" s="173" t="s">
        <v>91</v>
      </c>
      <c r="C94" s="174"/>
      <c r="D94" s="168">
        <f>(Measurements_Results!AC70*Measurements_Results!AC72+Measurements_Results!AD70*Measurements_Results!AD72)/(Measurements_Results!AC70+Measurements_Results!AD70)</f>
        <v>74.453097497842961</v>
      </c>
      <c r="E94" s="175">
        <f>AC70+AD70</f>
        <v>0.152</v>
      </c>
      <c r="F94" s="160"/>
      <c r="G94" s="175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1"/>
    </row>
    <row r="95" spans="1:36">
      <c r="A95" s="156"/>
      <c r="B95" s="176" t="s">
        <v>92</v>
      </c>
      <c r="C95" s="174"/>
      <c r="D95" s="168">
        <f>(Measurements_Results!AA70*Measurements_Results!AA72+Measurements_Results!AB70*Measurements_Results!AB72)/(Measurements_Results!AA70+Measurements_Results!AB70)</f>
        <v>64.797282139775675</v>
      </c>
      <c r="E95" s="175">
        <f>AA70+AB70</f>
        <v>0.152</v>
      </c>
      <c r="F95" s="160"/>
      <c r="G95" s="17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1"/>
    </row>
    <row r="96" spans="1:36">
      <c r="A96" s="156"/>
      <c r="B96" s="173" t="s">
        <v>10</v>
      </c>
      <c r="C96" s="174"/>
      <c r="D96" s="168">
        <f>(V70*V72+W70*W72+Y70*Y72+Z70*Z72)/E96</f>
        <v>15.195964907347523</v>
      </c>
      <c r="E96" s="175">
        <f>V70+W70+Y70+Z70</f>
        <v>0.11660000000000001</v>
      </c>
      <c r="F96" s="160"/>
      <c r="G96" s="17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1"/>
    </row>
    <row r="97" spans="1:36" ht="15.75" thickBot="1">
      <c r="A97" s="156"/>
      <c r="B97" s="177"/>
      <c r="C97" s="178"/>
      <c r="D97" s="178"/>
      <c r="E97" s="179">
        <f>SUM(E79:E96)</f>
        <v>1.7702000000000002</v>
      </c>
      <c r="F97" s="178"/>
      <c r="G97" s="179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80"/>
    </row>
    <row r="98" spans="1:36" ht="15.75" thickBot="1">
      <c r="A98" s="156"/>
      <c r="B98" s="156"/>
      <c r="C98" s="156"/>
      <c r="D98" s="181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</row>
    <row r="99" spans="1:36" ht="21">
      <c r="A99" s="156"/>
      <c r="B99" s="152" t="s">
        <v>140</v>
      </c>
      <c r="C99" s="157"/>
      <c r="D99" s="157"/>
      <c r="E99" s="157"/>
      <c r="F99" s="155" t="s">
        <v>143</v>
      </c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8"/>
    </row>
    <row r="100" spans="1:36" ht="21">
      <c r="A100" s="156"/>
      <c r="B100" s="159"/>
      <c r="C100" s="160"/>
      <c r="D100" s="160"/>
      <c r="E100" s="160"/>
      <c r="F100" s="156" t="s">
        <v>144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1"/>
    </row>
    <row r="101" spans="1:36">
      <c r="A101" s="156"/>
      <c r="B101" s="162"/>
      <c r="C101" s="163" t="s">
        <v>8</v>
      </c>
      <c r="D101" s="163" t="s">
        <v>37</v>
      </c>
      <c r="E101" s="163" t="s">
        <v>38</v>
      </c>
      <c r="F101" s="163" t="s">
        <v>39</v>
      </c>
      <c r="G101" s="163" t="s">
        <v>40</v>
      </c>
      <c r="H101" s="163" t="s">
        <v>41</v>
      </c>
      <c r="I101" s="163" t="s">
        <v>42</v>
      </c>
      <c r="J101" s="163" t="s">
        <v>43</v>
      </c>
      <c r="K101" s="163" t="s">
        <v>44</v>
      </c>
      <c r="L101" s="163" t="s">
        <v>45</v>
      </c>
      <c r="M101" s="163" t="s">
        <v>46</v>
      </c>
      <c r="N101" s="163" t="s">
        <v>47</v>
      </c>
      <c r="O101" s="163" t="s">
        <v>48</v>
      </c>
      <c r="P101" s="163" t="s">
        <v>49</v>
      </c>
      <c r="Q101" s="163" t="s">
        <v>50</v>
      </c>
      <c r="R101" s="163" t="s">
        <v>51</v>
      </c>
      <c r="S101" s="163" t="s">
        <v>52</v>
      </c>
      <c r="T101" s="163" t="s">
        <v>53</v>
      </c>
      <c r="U101" s="163" t="s">
        <v>54</v>
      </c>
      <c r="V101" s="163" t="s">
        <v>55</v>
      </c>
      <c r="W101" s="163" t="s">
        <v>56</v>
      </c>
      <c r="X101" s="163" t="s">
        <v>57</v>
      </c>
      <c r="Y101" s="163" t="s">
        <v>58</v>
      </c>
      <c r="Z101" s="163" t="s">
        <v>59</v>
      </c>
      <c r="AA101" s="163" t="s">
        <v>60</v>
      </c>
      <c r="AB101" s="163" t="s">
        <v>61</v>
      </c>
      <c r="AC101" s="163" t="s">
        <v>62</v>
      </c>
      <c r="AD101" s="163" t="s">
        <v>63</v>
      </c>
      <c r="AE101" s="163" t="s">
        <v>64</v>
      </c>
      <c r="AF101" s="163" t="s">
        <v>65</v>
      </c>
      <c r="AG101" s="163" t="s">
        <v>66</v>
      </c>
      <c r="AH101" s="163" t="s">
        <v>67</v>
      </c>
      <c r="AI101" s="163" t="s">
        <v>68</v>
      </c>
      <c r="AJ101" s="164" t="s">
        <v>69</v>
      </c>
    </row>
    <row r="102" spans="1:36">
      <c r="A102" s="156"/>
      <c r="B102" s="162" t="s">
        <v>71</v>
      </c>
      <c r="C102" s="165">
        <v>4.36E-2</v>
      </c>
      <c r="D102" s="165">
        <v>9.3899999999999997E-2</v>
      </c>
      <c r="E102" s="165">
        <v>5.1900000000000002E-2</v>
      </c>
      <c r="F102" s="165">
        <v>3.1699999999999999E-2</v>
      </c>
      <c r="G102" s="165">
        <v>5.1900000000000002E-2</v>
      </c>
      <c r="H102" s="165">
        <v>3.1699999999999999E-2</v>
      </c>
      <c r="I102" s="165">
        <v>3.8399999999999997E-2</v>
      </c>
      <c r="J102" s="165">
        <v>2.64E-2</v>
      </c>
      <c r="K102" s="165">
        <v>3.8399999999999997E-2</v>
      </c>
      <c r="L102" s="165">
        <v>2.64E-2</v>
      </c>
      <c r="M102" s="165">
        <v>4.6100000000000002E-2</v>
      </c>
      <c r="N102" s="165">
        <v>4.6100000000000002E-2</v>
      </c>
      <c r="O102" s="165">
        <v>9.1999999999999998E-2</v>
      </c>
      <c r="P102" s="165">
        <v>7.9299999999999995E-2</v>
      </c>
      <c r="Q102" s="165">
        <v>0.1019</v>
      </c>
      <c r="R102" s="165">
        <v>6.3399999999999998E-2</v>
      </c>
      <c r="S102" s="165">
        <v>4.6800000000000001E-2</v>
      </c>
      <c r="T102" s="165">
        <v>5.0299999999999997E-2</v>
      </c>
      <c r="U102" s="165">
        <v>4.87E-2</v>
      </c>
      <c r="V102" s="165">
        <v>3.09E-2</v>
      </c>
      <c r="W102" s="165">
        <v>2.7400000000000001E-2</v>
      </c>
      <c r="X102" s="165">
        <v>4.87E-2</v>
      </c>
      <c r="Y102" s="165">
        <v>3.09E-2</v>
      </c>
      <c r="Z102" s="165">
        <v>2.7400000000000001E-2</v>
      </c>
      <c r="AA102" s="165">
        <v>0.1032</v>
      </c>
      <c r="AB102" s="165">
        <v>4.8800000000000003E-2</v>
      </c>
      <c r="AC102" s="165">
        <v>0.1032</v>
      </c>
      <c r="AD102" s="165">
        <v>4.8800000000000003E-2</v>
      </c>
      <c r="AE102" s="165">
        <v>8.2299999999999998E-2</v>
      </c>
      <c r="AF102" s="165">
        <v>5.28E-2</v>
      </c>
      <c r="AG102" s="165">
        <v>8.2299999999999998E-2</v>
      </c>
      <c r="AH102" s="165">
        <v>5.28E-2</v>
      </c>
      <c r="AI102" s="165">
        <v>5.96E-2</v>
      </c>
      <c r="AJ102" s="166">
        <v>5.96E-2</v>
      </c>
    </row>
    <row r="103" spans="1:36">
      <c r="A103" s="156"/>
      <c r="B103" s="162"/>
      <c r="C103" s="160"/>
      <c r="D103" s="167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1"/>
    </row>
    <row r="104" spans="1:36">
      <c r="A104" s="156"/>
      <c r="B104" s="162" t="s">
        <v>70</v>
      </c>
      <c r="C104" s="168">
        <v>155.73934426229505</v>
      </c>
      <c r="D104" s="168">
        <v>84.285245901639371</v>
      </c>
      <c r="E104" s="168">
        <v>59.400000000000006</v>
      </c>
      <c r="F104" s="168">
        <v>68.260655737704909</v>
      </c>
      <c r="G104" s="168">
        <v>51.8655737704918</v>
      </c>
      <c r="H104" s="168">
        <v>61.418032786885249</v>
      </c>
      <c r="I104" s="168">
        <v>87.600000000000009</v>
      </c>
      <c r="J104" s="168">
        <v>129.05245901639344</v>
      </c>
      <c r="K104" s="168">
        <v>74.965573770491801</v>
      </c>
      <c r="L104" s="168">
        <v>98.011475409836095</v>
      </c>
      <c r="M104" s="168">
        <v>169.08852459016393</v>
      </c>
      <c r="N104" s="168">
        <v>182.97868852459015</v>
      </c>
      <c r="O104" s="168">
        <v>74.736065573770475</v>
      </c>
      <c r="P104" s="168">
        <v>50.398360655737719</v>
      </c>
      <c r="Q104" s="168">
        <v>44.939344262295087</v>
      </c>
      <c r="R104" s="168">
        <v>33.050819672131155</v>
      </c>
      <c r="S104" s="168">
        <v>33.818032786885254</v>
      </c>
      <c r="T104" s="168">
        <v>40.3655737704918</v>
      </c>
      <c r="U104" s="168">
        <v>0</v>
      </c>
      <c r="V104" s="168">
        <v>31.021311475409821</v>
      </c>
      <c r="W104" s="168">
        <v>41.149180327868841</v>
      </c>
      <c r="X104" s="168">
        <v>0</v>
      </c>
      <c r="Y104" s="168">
        <v>28.499999999999996</v>
      </c>
      <c r="Z104" s="168">
        <v>44.822950819672116</v>
      </c>
      <c r="AA104" s="168">
        <v>77.132786885245892</v>
      </c>
      <c r="AB104" s="168">
        <v>61.645901639344231</v>
      </c>
      <c r="AC104" s="168">
        <v>85.270491803278674</v>
      </c>
      <c r="AD104" s="168">
        <v>70.932786885245889</v>
      </c>
      <c r="AE104" s="168">
        <v>92.083606557377024</v>
      </c>
      <c r="AF104" s="168">
        <v>103.21475409836066</v>
      </c>
      <c r="AG104" s="168">
        <v>98.9639344262295</v>
      </c>
      <c r="AH104" s="168">
        <v>102.0590163934426</v>
      </c>
      <c r="AI104" s="168">
        <v>94.398360655737704</v>
      </c>
      <c r="AJ104" s="168">
        <v>94.30655737704916</v>
      </c>
    </row>
    <row r="105" spans="1:36">
      <c r="A105" s="156"/>
      <c r="B105" s="162" t="s">
        <v>72</v>
      </c>
      <c r="C105" s="168">
        <v>34.000163934426233</v>
      </c>
      <c r="D105" s="168">
        <v>34.000327868852459</v>
      </c>
      <c r="E105" s="168">
        <v>34.000491803278685</v>
      </c>
      <c r="F105" s="168">
        <v>34.000327868852459</v>
      </c>
      <c r="G105" s="168">
        <v>33.999344262295082</v>
      </c>
      <c r="H105" s="168">
        <v>34.000163934426233</v>
      </c>
      <c r="I105" s="168">
        <v>34.001639344262294</v>
      </c>
      <c r="J105" s="168">
        <v>34.00295081967213</v>
      </c>
      <c r="K105" s="168">
        <v>33.999672131147541</v>
      </c>
      <c r="L105" s="168">
        <v>33.999508196721315</v>
      </c>
      <c r="M105" s="168">
        <v>34.001475409836068</v>
      </c>
      <c r="N105" s="168">
        <v>34.004262295081965</v>
      </c>
      <c r="O105" s="168">
        <v>34.000491803278685</v>
      </c>
      <c r="P105" s="168">
        <v>33.999180327868849</v>
      </c>
      <c r="Q105" s="168">
        <v>33.999836065573774</v>
      </c>
      <c r="R105" s="168">
        <v>33.999180327868849</v>
      </c>
      <c r="S105" s="168">
        <v>34.000327868852459</v>
      </c>
      <c r="T105" s="168">
        <v>34</v>
      </c>
      <c r="U105" s="168">
        <v>32.655901639344293</v>
      </c>
      <c r="V105" s="168">
        <v>33.999672131147541</v>
      </c>
      <c r="W105" s="168">
        <v>33.999836065573767</v>
      </c>
      <c r="X105" s="168">
        <v>33.343442622950789</v>
      </c>
      <c r="Y105" s="168">
        <v>33.999836065573767</v>
      </c>
      <c r="Z105" s="168">
        <v>33.999508196721315</v>
      </c>
      <c r="AA105" s="168">
        <v>34.000327868852459</v>
      </c>
      <c r="AB105" s="168">
        <v>33.999180327868856</v>
      </c>
      <c r="AC105" s="168">
        <v>33.999836065573767</v>
      </c>
      <c r="AD105" s="168">
        <v>33.999180327868849</v>
      </c>
      <c r="AE105" s="168">
        <v>34.001147540983609</v>
      </c>
      <c r="AF105" s="168">
        <v>34.000163934426233</v>
      </c>
      <c r="AG105" s="168">
        <v>34.002131147540986</v>
      </c>
      <c r="AH105" s="168">
        <v>34.000983606557377</v>
      </c>
      <c r="AI105" s="168">
        <v>33.999836065573767</v>
      </c>
      <c r="AJ105" s="168">
        <v>34.001147540983609</v>
      </c>
    </row>
    <row r="106" spans="1:36">
      <c r="A106" s="156"/>
      <c r="B106" s="162"/>
      <c r="C106" s="168">
        <v>16.547213114754094</v>
      </c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9"/>
    </row>
    <row r="107" spans="1:36">
      <c r="A107" s="156"/>
      <c r="B107" s="162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9"/>
    </row>
    <row r="108" spans="1:36">
      <c r="A108" s="156"/>
      <c r="B108" s="162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9"/>
    </row>
    <row r="109" spans="1:36">
      <c r="A109" s="156"/>
      <c r="B109" s="162" t="s">
        <v>18</v>
      </c>
      <c r="C109" s="160"/>
      <c r="D109" s="170" t="s">
        <v>73</v>
      </c>
      <c r="E109" s="171" t="s">
        <v>36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1"/>
    </row>
    <row r="110" spans="1:36">
      <c r="A110" s="156"/>
      <c r="B110" s="162"/>
      <c r="C110" s="160"/>
      <c r="D110" s="170" t="s">
        <v>19</v>
      </c>
      <c r="E110" s="171" t="s">
        <v>138</v>
      </c>
      <c r="F110" s="160"/>
      <c r="G110" s="172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1"/>
    </row>
    <row r="111" spans="1:36">
      <c r="A111" s="156"/>
      <c r="B111" s="173" t="s">
        <v>76</v>
      </c>
      <c r="C111" s="174"/>
      <c r="D111" s="168">
        <f>(Measurements_Results!K102*Measurements_Results!K104+Measurements_Results!L102*Measurements_Results!L104)/(Measurements_Results!K102+Measurements_Results!L102)</f>
        <v>84.354644808743174</v>
      </c>
      <c r="E111" s="175">
        <f>K102+L102</f>
        <v>6.4799999999999996E-2</v>
      </c>
      <c r="F111" s="171"/>
      <c r="G111" s="172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1"/>
    </row>
    <row r="112" spans="1:36">
      <c r="A112" s="156"/>
      <c r="B112" s="173" t="s">
        <v>77</v>
      </c>
      <c r="C112" s="174"/>
      <c r="D112" s="168">
        <f>(Measurements_Results!I102*Measurements_Results!I104+Measurements_Results!J102*Measurements_Results!J104)/(Measurements_Results!I102+Measurements_Results!J102)</f>
        <v>104.48803885853067</v>
      </c>
      <c r="E112" s="175">
        <f>I102+J102</f>
        <v>6.4799999999999996E-2</v>
      </c>
      <c r="F112" s="160"/>
      <c r="G112" s="175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1"/>
    </row>
    <row r="113" spans="1:36">
      <c r="A113" s="156"/>
      <c r="B113" s="173" t="s">
        <v>78</v>
      </c>
      <c r="C113" s="174"/>
      <c r="D113" s="168">
        <f>(Measurements_Results!G102*Measurements_Results!G104+Measurements_Results!H102*Measurements_Results!H104)/(Measurements_Results!G102+Measurements_Results!H102)</f>
        <v>55.487738253980702</v>
      </c>
      <c r="E113" s="175">
        <f>G102+H102</f>
        <v>8.3600000000000008E-2</v>
      </c>
      <c r="F113" s="160"/>
      <c r="G113" s="175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1"/>
    </row>
    <row r="114" spans="1:36">
      <c r="A114" s="156"/>
      <c r="B114" s="173" t="s">
        <v>79</v>
      </c>
      <c r="C114" s="174"/>
      <c r="D114" s="168">
        <f>(Measurements_Results!E102*Measurements_Results!E104+Measurements_Results!F102*Measurements_Results!F104)/(Measurements_Results!E102+Measurements_Results!F102)</f>
        <v>62.759841948388107</v>
      </c>
      <c r="E114" s="175">
        <f>E102+F102</f>
        <v>8.3600000000000008E-2</v>
      </c>
      <c r="F114" s="160"/>
      <c r="G114" s="17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1"/>
    </row>
    <row r="115" spans="1:36">
      <c r="A115" s="156"/>
      <c r="B115" s="173" t="s">
        <v>80</v>
      </c>
      <c r="C115" s="174"/>
      <c r="D115" s="168">
        <f>(Measurements_Results!S102*Measurements_Results!S104+Measurements_Results!T102*Measurements_Results!T104)/(Measurements_Results!S102+Measurements_Results!T102)</f>
        <v>37.209807364386897</v>
      </c>
      <c r="E115" s="175">
        <f>S102+T102</f>
        <v>9.7099999999999992E-2</v>
      </c>
      <c r="F115" s="160"/>
      <c r="G115" s="17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1"/>
    </row>
    <row r="116" spans="1:36">
      <c r="A116" s="156"/>
      <c r="B116" s="173" t="s">
        <v>81</v>
      </c>
      <c r="C116" s="174"/>
      <c r="D116" s="168">
        <f>(Measurements_Results!P102*Measurements_Results!P104+Measurements_Results!R102*Measurements_Results!R104)/(Measurements_Results!P102+Measurements_Results!R102)</f>
        <v>42.691043918802499</v>
      </c>
      <c r="E116" s="175">
        <f>P102+R102</f>
        <v>0.14269999999999999</v>
      </c>
      <c r="F116" s="160"/>
      <c r="G116" s="17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1"/>
    </row>
    <row r="117" spans="1:36">
      <c r="A117" s="156"/>
      <c r="B117" s="173" t="s">
        <v>82</v>
      </c>
      <c r="C117" s="174"/>
      <c r="D117" s="168">
        <f>(Measurements_Results!AG102*Measurements_Results!AG104+Measurements_Results!AH102*Measurements_Results!AH104)/(Measurements_Results!AG102+Measurements_Results!AH102)</f>
        <v>100.17355935494047</v>
      </c>
      <c r="E117" s="175">
        <f>AG102+AH102</f>
        <v>0.1351</v>
      </c>
      <c r="F117" s="160"/>
      <c r="G117" s="175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1"/>
    </row>
    <row r="118" spans="1:36">
      <c r="A118" s="156"/>
      <c r="B118" s="173" t="s">
        <v>83</v>
      </c>
      <c r="C118" s="174"/>
      <c r="D118" s="168">
        <f>(Measurements_Results!AE102*Measurements_Results!AE104+Measurements_Results!AF102*Measurements_Results!AF104)/(Measurements_Results!AE102+Measurements_Results!AF102)</f>
        <v>96.43389960078143</v>
      </c>
      <c r="E118" s="175">
        <f>AE102+AF102</f>
        <v>0.1351</v>
      </c>
      <c r="F118" s="160"/>
      <c r="G118" s="175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1"/>
    </row>
    <row r="119" spans="1:36">
      <c r="A119" s="156"/>
      <c r="B119" s="173" t="s">
        <v>84</v>
      </c>
      <c r="C119" s="174"/>
      <c r="D119" s="168">
        <f>(Measurements_Results!O102*Measurements_Results!O104+Measurements_Results!Q102*Measurements_Results!Q104)/(Measurements_Results!O102+Measurements_Results!Q102)</f>
        <v>59.077035652989956</v>
      </c>
      <c r="E119" s="175">
        <f>O102+Q102</f>
        <v>0.19390000000000002</v>
      </c>
      <c r="F119" s="160"/>
      <c r="G119" s="17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1"/>
    </row>
    <row r="120" spans="1:36">
      <c r="A120" s="156"/>
      <c r="B120" s="173" t="s">
        <v>85</v>
      </c>
      <c r="C120" s="174"/>
      <c r="D120" s="168">
        <f>Measurements_Results!C104</f>
        <v>155.73934426229505</v>
      </c>
      <c r="E120" s="175">
        <f>C102</f>
        <v>4.36E-2</v>
      </c>
      <c r="F120" s="160"/>
      <c r="G120" s="175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1"/>
    </row>
    <row r="121" spans="1:36">
      <c r="A121" s="156"/>
      <c r="B121" s="173" t="s">
        <v>86</v>
      </c>
      <c r="C121" s="174"/>
      <c r="D121" s="168">
        <f>Measurements_Results!AJ104</f>
        <v>94.30655737704916</v>
      </c>
      <c r="E121" s="175">
        <f>AJ102</f>
        <v>5.96E-2</v>
      </c>
      <c r="F121" s="160"/>
      <c r="G121" s="175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1"/>
    </row>
    <row r="122" spans="1:36">
      <c r="A122" s="156"/>
      <c r="B122" s="173" t="s">
        <v>87</v>
      </c>
      <c r="C122" s="174"/>
      <c r="D122" s="168">
        <f>Measurements_Results!AI104</f>
        <v>94.398360655737704</v>
      </c>
      <c r="E122" s="175">
        <f>AI102</f>
        <v>5.96E-2</v>
      </c>
      <c r="F122" s="160"/>
      <c r="G122" s="17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1"/>
    </row>
    <row r="123" spans="1:36">
      <c r="A123" s="156"/>
      <c r="B123" s="173" t="s">
        <v>88</v>
      </c>
      <c r="C123" s="174"/>
      <c r="D123" s="168">
        <f>Measurements_Results!N104</f>
        <v>182.97868852459015</v>
      </c>
      <c r="E123" s="175">
        <f>N102</f>
        <v>4.6100000000000002E-2</v>
      </c>
      <c r="F123" s="160"/>
      <c r="G123" s="17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1"/>
    </row>
    <row r="124" spans="1:36">
      <c r="A124" s="156"/>
      <c r="B124" s="173" t="s">
        <v>89</v>
      </c>
      <c r="C124" s="174"/>
      <c r="D124" s="168">
        <f>Measurements_Results!M104</f>
        <v>169.08852459016393</v>
      </c>
      <c r="E124" s="175">
        <f>M102</f>
        <v>4.6100000000000002E-2</v>
      </c>
      <c r="F124" s="160"/>
      <c r="G124" s="17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1"/>
    </row>
    <row r="125" spans="1:36">
      <c r="A125" s="156"/>
      <c r="B125" s="173" t="s">
        <v>90</v>
      </c>
      <c r="C125" s="174"/>
      <c r="D125" s="168">
        <f>Measurements_Results!D104</f>
        <v>84.285245901639371</v>
      </c>
      <c r="E125" s="175">
        <f>D102</f>
        <v>9.3899999999999997E-2</v>
      </c>
      <c r="F125" s="160"/>
      <c r="G125" s="175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1"/>
    </row>
    <row r="126" spans="1:36">
      <c r="A126" s="156"/>
      <c r="B126" s="173" t="s">
        <v>91</v>
      </c>
      <c r="C126" s="174"/>
      <c r="D126" s="168">
        <f>(Measurements_Results!AC102*Measurements_Results!AC104+Measurements_Results!AD102*Measurements_Results!AD104)/(Measurements_Results!AC102+Measurements_Results!AD102)</f>
        <v>80.667333908541849</v>
      </c>
      <c r="E126" s="175">
        <f>AC102+AD102</f>
        <v>0.152</v>
      </c>
      <c r="F126" s="160"/>
      <c r="G126" s="17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1"/>
    </row>
    <row r="127" spans="1:36">
      <c r="A127" s="156"/>
      <c r="B127" s="176" t="s">
        <v>92</v>
      </c>
      <c r="C127" s="174"/>
      <c r="D127" s="168">
        <f>(Measurements_Results!AA102*Measurements_Results!AA104+Measurements_Results!AB102*Measurements_Results!AB104)/(Measurements_Results!AA102+Measurements_Results!AB102)</f>
        <v>72.160681622087992</v>
      </c>
      <c r="E127" s="175">
        <f>AA102+AB102</f>
        <v>0.152</v>
      </c>
      <c r="F127" s="160"/>
      <c r="G127" s="17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1"/>
    </row>
    <row r="128" spans="1:36">
      <c r="A128" s="156"/>
      <c r="B128" s="173" t="s">
        <v>10</v>
      </c>
      <c r="C128" s="174"/>
      <c r="D128" s="168">
        <f>(V102*V104+W102*W104+Y102*Y104+Z102*Z104)/E128</f>
        <v>35.976371509715136</v>
      </c>
      <c r="E128" s="175">
        <f>V102+W102+Y102+Z102</f>
        <v>0.11660000000000001</v>
      </c>
      <c r="F128" s="160"/>
      <c r="G128" s="175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1"/>
    </row>
    <row r="129" spans="1:36" ht="15.75" thickBot="1">
      <c r="A129" s="156"/>
      <c r="B129" s="177"/>
      <c r="C129" s="178"/>
      <c r="D129" s="178"/>
      <c r="E129" s="179">
        <f>SUM(E111:E128)</f>
        <v>1.7702000000000002</v>
      </c>
      <c r="F129" s="178"/>
      <c r="G129" s="179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80"/>
    </row>
    <row r="130" spans="1:36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</row>
    <row r="131" spans="1:36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</row>
    <row r="132" spans="1:36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</row>
    <row r="133" spans="1:36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</row>
    <row r="134" spans="1:36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</row>
    <row r="135" spans="1:36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</row>
    <row r="136" spans="1:36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</row>
    <row r="137" spans="1:36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</row>
    <row r="138" spans="1:36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32"/>
  <sheetViews>
    <sheetView tabSelected="1" topLeftCell="E1" zoomScaleNormal="100" workbookViewId="0">
      <selection activeCell="X36" sqref="X36"/>
    </sheetView>
  </sheetViews>
  <sheetFormatPr defaultRowHeight="15"/>
  <cols>
    <col min="1" max="1" width="2.28515625" customWidth="1"/>
    <col min="2" max="2" width="15.7109375" customWidth="1"/>
    <col min="5" max="5" width="9.42578125" bestFit="1" customWidth="1"/>
    <col min="9" max="9" width="15.7109375" customWidth="1"/>
  </cols>
  <sheetData>
    <row r="2" spans="2:16">
      <c r="B2" s="50" t="s">
        <v>75</v>
      </c>
      <c r="E2" t="str">
        <f>Measurements_Results!F2</f>
        <v>AVG 10 min - model case1 14:35-14:45</v>
      </c>
    </row>
    <row r="3" spans="2:16" ht="15.75" thickBot="1">
      <c r="E3" t="str">
        <f>Measurements_Results!F3</f>
        <v>no heating seat</v>
      </c>
    </row>
    <row r="4" spans="2:16" ht="15.75" thickBot="1">
      <c r="B4" s="17" t="s">
        <v>14</v>
      </c>
      <c r="C4" s="18"/>
      <c r="D4" s="18"/>
      <c r="E4" s="18"/>
      <c r="F4" s="18"/>
      <c r="G4" s="19"/>
      <c r="H4" t="s">
        <v>131</v>
      </c>
      <c r="N4" s="2"/>
      <c r="O4" s="1"/>
      <c r="P4" s="2"/>
    </row>
    <row r="5" spans="2:16" ht="15.75" thickBot="1">
      <c r="B5" s="20" t="s">
        <v>15</v>
      </c>
      <c r="C5" s="126" t="s">
        <v>12</v>
      </c>
      <c r="D5" s="119" t="s">
        <v>145</v>
      </c>
      <c r="E5" s="21" t="s">
        <v>13</v>
      </c>
      <c r="F5" s="21" t="s">
        <v>146</v>
      </c>
      <c r="G5" s="19" t="s">
        <v>11</v>
      </c>
      <c r="H5" s="39" t="s">
        <v>19</v>
      </c>
      <c r="N5" s="2"/>
      <c r="O5" s="1"/>
      <c r="P5" s="2"/>
    </row>
    <row r="6" spans="2:16">
      <c r="B6" s="22" t="s">
        <v>6</v>
      </c>
      <c r="C6" s="43">
        <v>34</v>
      </c>
      <c r="D6" s="127">
        <f>SUM(D7:D24)</f>
        <v>1.7702000000000002</v>
      </c>
      <c r="E6" s="144">
        <f>(D7*E7+D8*E8+D9*E9+D10*E10+D11*E11+D12*E12+D13*E13+D14*E14+D15*E15+D16*E16+D17*E17+D18*E18+D19*E19+D20*E20+D21*E21+D22*E22+D23*E23+D24*E24)/$D$6</f>
        <v>87.640725878894841</v>
      </c>
      <c r="F6" s="44">
        <f>(F7*D7+F8*D8+F9*D9+F10*D10+F11*D11+F12*D12+F13*D13+F14*D14+F15*D15+F16*D16+F17*D17+F18*D18+F19*D19+F20*D20+F21*D21+F22*D22+F23*D23+D24*F24)/D6</f>
        <v>4.4221433775723815</v>
      </c>
      <c r="G6" s="30">
        <f>C6-E6/F6</f>
        <v>14.181392054500307</v>
      </c>
      <c r="I6" s="148"/>
      <c r="N6" s="2"/>
      <c r="O6" s="1"/>
      <c r="P6" s="2"/>
    </row>
    <row r="7" spans="2:16">
      <c r="B7" s="23" t="s">
        <v>7</v>
      </c>
      <c r="C7" s="32">
        <v>34</v>
      </c>
      <c r="D7" s="120">
        <f>Measurements_Results!E29</f>
        <v>9.3899999999999997E-2</v>
      </c>
      <c r="E7" s="145">
        <f>Measurements_Results!D29</f>
        <v>87.734426229508216</v>
      </c>
      <c r="F7" s="146">
        <f>Calibration_data!C$24</f>
        <v>4.9060874457078949</v>
      </c>
      <c r="G7" s="31">
        <f>C7-E7/F7</f>
        <v>16.117231459813677</v>
      </c>
      <c r="H7" s="28">
        <v>3.49</v>
      </c>
      <c r="I7" s="148"/>
      <c r="J7" s="53"/>
      <c r="N7" s="2"/>
      <c r="O7" s="1"/>
      <c r="P7" s="2"/>
    </row>
    <row r="8" spans="2:16">
      <c r="B8" s="23" t="s">
        <v>8</v>
      </c>
      <c r="C8" s="32">
        <v>34</v>
      </c>
      <c r="D8" s="120">
        <f>Measurements_Results!E24</f>
        <v>4.36E-2</v>
      </c>
      <c r="E8" s="145">
        <f>Measurements_Results!D24</f>
        <v>168.2098360655738</v>
      </c>
      <c r="F8" s="146">
        <f>Calibration_data!C$19</f>
        <v>9.4160557915712282</v>
      </c>
      <c r="G8" s="31">
        <f t="shared" ref="G8:G24" si="0">C8-E8/F8</f>
        <v>16.135849681758828</v>
      </c>
      <c r="H8" s="28">
        <v>8.25</v>
      </c>
      <c r="I8" s="148"/>
      <c r="J8" s="53"/>
      <c r="N8" s="2"/>
      <c r="O8" s="1"/>
      <c r="P8" s="2"/>
    </row>
    <row r="9" spans="2:16">
      <c r="B9" s="23" t="s">
        <v>9</v>
      </c>
      <c r="C9" s="32">
        <v>34</v>
      </c>
      <c r="D9" s="120">
        <f>Measurements_Results!E23</f>
        <v>0.19390000000000002</v>
      </c>
      <c r="E9" s="145">
        <f>Measurements_Results!D23</f>
        <v>70.923885896904764</v>
      </c>
      <c r="F9" s="146">
        <f>Calibration_data!C$18</f>
        <v>3.2812846402484164</v>
      </c>
      <c r="G9" s="31">
        <f t="shared" si="0"/>
        <v>12.385329627625563</v>
      </c>
      <c r="H9" s="28">
        <v>3.89</v>
      </c>
      <c r="I9" s="148"/>
      <c r="J9" s="53"/>
      <c r="N9" s="2"/>
      <c r="O9" s="1"/>
      <c r="P9" s="2"/>
    </row>
    <row r="10" spans="2:16">
      <c r="B10" s="23" t="s">
        <v>33</v>
      </c>
      <c r="C10" s="32">
        <v>34</v>
      </c>
      <c r="D10" s="120">
        <f>Measurements_Results!E20</f>
        <v>0.14269999999999999</v>
      </c>
      <c r="E10" s="145">
        <f>Measurements_Results!D20</f>
        <v>54.743048008547113</v>
      </c>
      <c r="F10" s="146">
        <f>Calibration_data!C$15</f>
        <v>3.5899827560085669</v>
      </c>
      <c r="G10" s="31">
        <f t="shared" si="0"/>
        <v>18.751166863706104</v>
      </c>
      <c r="H10" s="28">
        <v>5.79</v>
      </c>
      <c r="I10" s="148"/>
      <c r="J10" s="53"/>
      <c r="N10" s="2"/>
      <c r="O10" s="1"/>
      <c r="P10" s="2"/>
    </row>
    <row r="11" spans="2:16">
      <c r="B11" s="23" t="s">
        <v>32</v>
      </c>
      <c r="C11" s="32">
        <v>34</v>
      </c>
      <c r="D11" s="120">
        <f>Measurements_Results!E19</f>
        <v>9.7099999999999992E-2</v>
      </c>
      <c r="E11" s="145">
        <f>Measurements_Results!D19</f>
        <v>48.810545153720177</v>
      </c>
      <c r="F11" s="146">
        <f>Calibration_data!C$14</f>
        <v>2.6111045967221411</v>
      </c>
      <c r="G11" s="31">
        <f>C11-E11/F11</f>
        <v>15.306553090598264</v>
      </c>
      <c r="H11" s="28">
        <v>3.11</v>
      </c>
      <c r="I11" s="148"/>
      <c r="J11" s="53"/>
      <c r="N11" s="2"/>
      <c r="O11" s="1"/>
      <c r="P11" s="2"/>
    </row>
    <row r="12" spans="2:16">
      <c r="B12" s="52" t="s">
        <v>35</v>
      </c>
      <c r="C12" s="32">
        <v>34</v>
      </c>
      <c r="D12" s="120">
        <f>Measurements_Results!E17</f>
        <v>8.3600000000000008E-2</v>
      </c>
      <c r="E12" s="145">
        <f>Measurements_Results!D17</f>
        <v>66.182580986744043</v>
      </c>
      <c r="F12" s="146">
        <f>Calibration_data!C$12</f>
        <v>3.4845233700774361</v>
      </c>
      <c r="G12" s="31">
        <f t="shared" si="0"/>
        <v>15.006704803568795</v>
      </c>
      <c r="H12" s="28">
        <v>4.26</v>
      </c>
      <c r="I12" s="148"/>
      <c r="J12" s="53"/>
      <c r="N12" s="2"/>
      <c r="O12" s="1"/>
      <c r="P12" s="2"/>
    </row>
    <row r="13" spans="2:16">
      <c r="B13" s="52" t="s">
        <v>34</v>
      </c>
      <c r="C13" s="32">
        <v>34</v>
      </c>
      <c r="D13" s="120">
        <f>Measurements_Results!E18</f>
        <v>8.3600000000000008E-2</v>
      </c>
      <c r="E13" s="145">
        <f>Measurements_Results!D18</f>
        <v>68.798041022825331</v>
      </c>
      <c r="F13" s="146">
        <f>Calibration_data!C$13</f>
        <v>3.4845233700774361</v>
      </c>
      <c r="G13" s="31">
        <f t="shared" si="0"/>
        <v>14.256111463159325</v>
      </c>
      <c r="H13" s="28">
        <v>4.6900000000000004</v>
      </c>
      <c r="I13" s="148"/>
      <c r="J13" s="53"/>
      <c r="N13" s="2"/>
      <c r="O13" s="1"/>
      <c r="P13" s="2"/>
    </row>
    <row r="14" spans="2:16">
      <c r="B14" s="52" t="s">
        <v>22</v>
      </c>
      <c r="C14" s="32">
        <v>34</v>
      </c>
      <c r="D14" s="120">
        <f>Measurements_Results!E15</f>
        <v>6.4799999999999996E-2</v>
      </c>
      <c r="E14" s="145">
        <f>Measurements_Results!D15</f>
        <v>91.377717061323636</v>
      </c>
      <c r="F14" s="146">
        <f>Calibration_data!C$10</f>
        <v>4.2867797576102404</v>
      </c>
      <c r="G14" s="31">
        <f t="shared" si="0"/>
        <v>12.6838321005173</v>
      </c>
      <c r="H14" s="28">
        <v>5.22</v>
      </c>
      <c r="I14" s="148"/>
      <c r="J14" s="53"/>
      <c r="N14" s="2"/>
      <c r="O14" s="1"/>
      <c r="P14" s="2"/>
    </row>
    <row r="15" spans="2:16">
      <c r="B15" s="52" t="s">
        <v>23</v>
      </c>
      <c r="C15" s="32">
        <v>34</v>
      </c>
      <c r="D15" s="120">
        <f>Measurements_Results!E16</f>
        <v>6.4799999999999996E-2</v>
      </c>
      <c r="E15" s="145">
        <f>Measurements_Results!D16</f>
        <v>111.36290224650882</v>
      </c>
      <c r="F15" s="146">
        <f>Calibration_data!C$11</f>
        <v>4.2867797576102404</v>
      </c>
      <c r="G15" s="31">
        <f t="shared" si="0"/>
        <v>8.0217812569427345</v>
      </c>
      <c r="H15" s="28">
        <v>5.13</v>
      </c>
      <c r="I15" s="148"/>
      <c r="J15" s="53"/>
      <c r="N15" s="2"/>
      <c r="O15" s="1"/>
      <c r="P15" s="2"/>
    </row>
    <row r="16" spans="2:16">
      <c r="B16" s="23" t="s">
        <v>24</v>
      </c>
      <c r="C16" s="32">
        <v>34</v>
      </c>
      <c r="D16" s="120">
        <f>Measurements_Results!E27</f>
        <v>4.6100000000000002E-2</v>
      </c>
      <c r="E16" s="145">
        <f>Measurements_Results!D27</f>
        <v>179.4819672131147</v>
      </c>
      <c r="F16" s="146">
        <f>Calibration_data!C$22</f>
        <v>8.3832884118391267</v>
      </c>
      <c r="G16" s="31">
        <f t="shared" si="0"/>
        <v>12.590505491896835</v>
      </c>
      <c r="H16" s="28">
        <v>8.6</v>
      </c>
      <c r="I16" s="148"/>
      <c r="J16" s="53"/>
      <c r="N16" s="2"/>
      <c r="O16" s="1"/>
      <c r="P16" s="2"/>
    </row>
    <row r="17" spans="2:19">
      <c r="B17" s="23" t="s">
        <v>25</v>
      </c>
      <c r="C17" s="32">
        <v>34</v>
      </c>
      <c r="D17" s="120">
        <f>Measurements_Results!E28</f>
        <v>4.6100000000000002E-2</v>
      </c>
      <c r="E17" s="145">
        <f>Measurements_Results!D28</f>
        <v>172.97868852459015</v>
      </c>
      <c r="F17" s="146">
        <f>Calibration_data!C$23</f>
        <v>8.3832884118391267</v>
      </c>
      <c r="G17" s="31">
        <f t="shared" si="0"/>
        <v>13.366248657232816</v>
      </c>
      <c r="H17" s="28">
        <v>8.49</v>
      </c>
      <c r="I17" s="148"/>
      <c r="J17" s="53"/>
      <c r="N17" s="2"/>
      <c r="O17" s="1"/>
      <c r="P17" s="2"/>
    </row>
    <row r="18" spans="2:19">
      <c r="B18" s="23" t="s">
        <v>136</v>
      </c>
      <c r="C18" s="32">
        <v>34</v>
      </c>
      <c r="D18" s="120">
        <f>Measurements_Results!E30</f>
        <v>0.152</v>
      </c>
      <c r="E18" s="145">
        <f>Measurements_Results!D30</f>
        <v>89.576013805004308</v>
      </c>
      <c r="F18" s="146">
        <f>Calibration_data!C$25</f>
        <v>4.2057052510085828</v>
      </c>
      <c r="G18" s="31">
        <f t="shared" si="0"/>
        <v>12.701309659414953</v>
      </c>
      <c r="H18" s="28">
        <v>4.96</v>
      </c>
      <c r="I18" s="148"/>
      <c r="J18" s="53"/>
      <c r="N18" s="2"/>
      <c r="O18" s="1"/>
      <c r="P18" s="2"/>
    </row>
    <row r="19" spans="2:19">
      <c r="B19" s="23" t="s">
        <v>137</v>
      </c>
      <c r="C19" s="32">
        <v>34</v>
      </c>
      <c r="D19" s="120">
        <f>Measurements_Results!E31</f>
        <v>0.152</v>
      </c>
      <c r="E19" s="145">
        <f>Measurements_Results!D31</f>
        <v>79.935754961173416</v>
      </c>
      <c r="F19" s="146">
        <f>Calibration_data!C$26</f>
        <v>4.2057052510085828</v>
      </c>
      <c r="G19" s="31">
        <f t="shared" si="0"/>
        <v>14.993495694448921</v>
      </c>
      <c r="H19" s="28">
        <v>4.82</v>
      </c>
      <c r="I19" s="148"/>
      <c r="J19" s="53"/>
      <c r="N19" s="2"/>
      <c r="O19" s="1"/>
      <c r="P19" s="2"/>
    </row>
    <row r="20" spans="2:19">
      <c r="B20" s="23" t="s">
        <v>28</v>
      </c>
      <c r="C20" s="32">
        <v>34</v>
      </c>
      <c r="D20" s="120">
        <f>Measurements_Results!E21</f>
        <v>0.1351</v>
      </c>
      <c r="E20" s="145">
        <f>Measurements_Results!D21</f>
        <v>106.46521944886</v>
      </c>
      <c r="F20" s="146">
        <f>Calibration_data!C$16</f>
        <v>4.8056311097074147</v>
      </c>
      <c r="G20" s="31">
        <f t="shared" si="0"/>
        <v>11.845736175255031</v>
      </c>
      <c r="H20" s="28">
        <v>5.1100000000000003</v>
      </c>
      <c r="I20" s="148"/>
      <c r="J20" s="53"/>
      <c r="N20" s="2"/>
      <c r="O20" s="1"/>
      <c r="P20" s="2"/>
    </row>
    <row r="21" spans="2:19">
      <c r="B21" s="23" t="s">
        <v>29</v>
      </c>
      <c r="C21" s="32">
        <v>34</v>
      </c>
      <c r="D21" s="120">
        <f>Measurements_Results!E22</f>
        <v>0.1351</v>
      </c>
      <c r="E21" s="145">
        <f>Measurements_Results!D22</f>
        <v>105.89668854885876</v>
      </c>
      <c r="F21" s="146">
        <f>Calibration_data!C$17</f>
        <v>4.8056311097074147</v>
      </c>
      <c r="G21" s="31">
        <f t="shared" si="0"/>
        <v>11.964041323324512</v>
      </c>
      <c r="H21" s="28">
        <v>4.83</v>
      </c>
      <c r="I21" s="148"/>
      <c r="J21" s="53"/>
      <c r="N21" s="2"/>
      <c r="O21" s="1"/>
      <c r="P21" s="2"/>
    </row>
    <row r="22" spans="2:19">
      <c r="B22" s="23" t="s">
        <v>30</v>
      </c>
      <c r="C22" s="32">
        <v>34</v>
      </c>
      <c r="D22" s="120">
        <f>Measurements_Results!E25</f>
        <v>5.96E-2</v>
      </c>
      <c r="E22" s="145">
        <f>Measurements_Results!D25</f>
        <v>100.42786885245897</v>
      </c>
      <c r="F22" s="146">
        <f>Calibration_data!C$20</f>
        <v>5.4815931921816272</v>
      </c>
      <c r="G22" s="31">
        <f>C22-E22/F22</f>
        <v>15.679072975408172</v>
      </c>
      <c r="H22" s="28">
        <v>3.63</v>
      </c>
      <c r="I22" s="148"/>
      <c r="J22" s="53"/>
      <c r="N22" s="2"/>
      <c r="O22" s="1"/>
      <c r="P22" s="2"/>
    </row>
    <row r="23" spans="2:19">
      <c r="B23" s="23" t="s">
        <v>31</v>
      </c>
      <c r="C23" s="32">
        <v>34</v>
      </c>
      <c r="D23" s="120">
        <f>Measurements_Results!E26</f>
        <v>5.96E-2</v>
      </c>
      <c r="E23" s="145">
        <f>Measurements_Results!D26</f>
        <v>99.136065573770537</v>
      </c>
      <c r="F23" s="146">
        <f>Calibration_data!C$21</f>
        <v>5.4815931921816272</v>
      </c>
      <c r="G23" s="31">
        <f t="shared" si="0"/>
        <v>15.914734987053055</v>
      </c>
      <c r="H23" s="28">
        <v>3.82</v>
      </c>
      <c r="I23" s="148"/>
      <c r="J23" s="53"/>
      <c r="N23" s="2"/>
      <c r="O23" s="1"/>
      <c r="P23" s="2"/>
    </row>
    <row r="24" spans="2:19" ht="15.75" thickBot="1">
      <c r="B24" s="24" t="s">
        <v>10</v>
      </c>
      <c r="C24" s="51">
        <v>34</v>
      </c>
      <c r="D24" s="121">
        <f>Measurements_Results!E32</f>
        <v>0.11660000000000001</v>
      </c>
      <c r="E24" s="128">
        <f>Measurements_Results!D32</f>
        <v>53.564508056125739</v>
      </c>
      <c r="F24" s="147">
        <f>Calibration_data!C$27</f>
        <v>3.5441397054325758</v>
      </c>
      <c r="G24" s="143">
        <f t="shared" si="0"/>
        <v>18.886456937907873</v>
      </c>
      <c r="H24" s="28">
        <v>4.59</v>
      </c>
      <c r="I24" s="148"/>
      <c r="N24" s="3"/>
      <c r="O24" s="1"/>
      <c r="P24" s="2"/>
    </row>
    <row r="25" spans="2:19">
      <c r="B25" s="46"/>
      <c r="C25" s="37"/>
      <c r="D25" s="37"/>
      <c r="E25" s="37"/>
      <c r="F25" s="47"/>
      <c r="G25" s="47"/>
      <c r="L25" s="2"/>
      <c r="M25" s="2"/>
      <c r="N25" s="2"/>
      <c r="O25" s="1"/>
      <c r="P25" s="2"/>
    </row>
    <row r="26" spans="2:19">
      <c r="B26" s="37"/>
      <c r="C26" s="37"/>
      <c r="D26" s="37"/>
      <c r="E26" s="37"/>
      <c r="F26" s="37"/>
      <c r="G26" s="37"/>
      <c r="I26" s="156"/>
      <c r="J26" s="156"/>
      <c r="K26" s="156"/>
      <c r="L26" s="182"/>
      <c r="M26" s="182"/>
      <c r="N26" s="182"/>
      <c r="O26" s="183"/>
      <c r="P26" s="182"/>
      <c r="Q26" s="156"/>
      <c r="R26" s="156"/>
      <c r="S26" s="156"/>
    </row>
    <row r="27" spans="2:19">
      <c r="B27" s="37"/>
      <c r="C27" s="37"/>
      <c r="D27" s="37"/>
      <c r="E27" s="37"/>
      <c r="F27" s="48"/>
      <c r="G27" s="49"/>
      <c r="I27" s="156"/>
      <c r="J27" s="184"/>
      <c r="K27" s="156"/>
      <c r="L27" s="182"/>
      <c r="M27" s="182"/>
      <c r="N27" s="182"/>
      <c r="O27" s="183"/>
      <c r="P27" s="182"/>
      <c r="Q27" s="156"/>
      <c r="R27" s="156"/>
      <c r="S27" s="156"/>
    </row>
    <row r="28" spans="2:19">
      <c r="B28" s="50" t="s">
        <v>75</v>
      </c>
      <c r="E28" t="str">
        <f>Measurements_Results!F35</f>
        <v>AVG 10 min - model case 2 - 15:20-15:30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</row>
    <row r="29" spans="2:19" ht="15.75" thickBot="1">
      <c r="E29" t="str">
        <f>Measurements_Results!F36</f>
        <v>heating seat</v>
      </c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</row>
    <row r="30" spans="2:19" ht="15.75" thickBot="1">
      <c r="B30" s="17" t="s">
        <v>14</v>
      </c>
      <c r="C30" s="18"/>
      <c r="D30" s="18"/>
      <c r="E30" s="18"/>
      <c r="F30" s="18"/>
      <c r="G30" s="19"/>
      <c r="I30" s="156"/>
      <c r="J30" s="156"/>
      <c r="K30" s="156"/>
      <c r="L30" s="156"/>
      <c r="M30" s="156"/>
      <c r="N30" s="182"/>
      <c r="O30" s="183"/>
      <c r="P30" s="182"/>
      <c r="Q30" s="156"/>
      <c r="R30" s="156"/>
      <c r="S30" s="156"/>
    </row>
    <row r="31" spans="2:19" ht="15.75" thickBot="1">
      <c r="B31" s="20" t="s">
        <v>15</v>
      </c>
      <c r="C31" s="129" t="s">
        <v>12</v>
      </c>
      <c r="D31" s="119" t="s">
        <v>145</v>
      </c>
      <c r="E31" s="119" t="s">
        <v>13</v>
      </c>
      <c r="F31" s="119" t="s">
        <v>146</v>
      </c>
      <c r="G31" s="130" t="s">
        <v>11</v>
      </c>
      <c r="I31" s="156"/>
      <c r="J31" s="156"/>
      <c r="K31" s="156"/>
      <c r="L31" s="156"/>
      <c r="M31" s="156"/>
      <c r="N31" s="182"/>
      <c r="O31" s="183"/>
      <c r="P31" s="182"/>
      <c r="Q31" s="156"/>
      <c r="R31" s="156"/>
      <c r="S31" s="156"/>
    </row>
    <row r="32" spans="2:19">
      <c r="B32" s="22" t="s">
        <v>6</v>
      </c>
      <c r="C32" s="43">
        <v>34</v>
      </c>
      <c r="D32" s="127">
        <f>SUM(D33:D50)</f>
        <v>1.7702000000000002</v>
      </c>
      <c r="E32" s="144">
        <f>(D33*E33+D34*E34+D35*E35+D36*E36+D37*E37+D38*E38+D39*E39+D40*E40+D41*E41+D42*E42+D43*E43+D44*E44+D45*E45+D46*E46+D47*E47+D48*E48+D49*E49+D50*E50)/$D$6</f>
        <v>77.764541563331719</v>
      </c>
      <c r="F32" s="44">
        <f>(F33*D33+F34*D34+F35*D35+F36*D36+F37*D37+F38*D38+F39*D39+F40*D40+F41*D41+F42*D42+F43*D43+F44*D44+F45*D45+F46*D46+F47*D47+F48*D48+F49*D49+D50*F50)/D32</f>
        <v>4.4221433775723815</v>
      </c>
      <c r="G32" s="30">
        <f>C32-E32/F32</f>
        <v>16.41473988434495</v>
      </c>
      <c r="I32" s="156"/>
      <c r="J32" s="156"/>
      <c r="K32" s="156"/>
      <c r="L32" s="156"/>
      <c r="M32" s="156"/>
      <c r="N32" s="182"/>
      <c r="O32" s="183"/>
      <c r="P32" s="182"/>
      <c r="Q32" s="156"/>
      <c r="R32" s="156"/>
      <c r="S32" s="156"/>
    </row>
    <row r="33" spans="2:19">
      <c r="B33" s="23" t="s">
        <v>7</v>
      </c>
      <c r="C33" s="32">
        <v>34</v>
      </c>
      <c r="D33" s="120">
        <f>D7</f>
        <v>9.3899999999999997E-2</v>
      </c>
      <c r="E33" s="29">
        <f>Measurements_Results!D61</f>
        <v>82.832786885245895</v>
      </c>
      <c r="F33" s="45">
        <f>Calibration_data!C$24</f>
        <v>4.9060874457078949</v>
      </c>
      <c r="G33" s="31">
        <f>C33-E33/F33</f>
        <v>17.116324810371573</v>
      </c>
      <c r="I33" s="156"/>
      <c r="J33" s="156"/>
      <c r="K33" s="156"/>
      <c r="L33" s="156"/>
      <c r="M33" s="156"/>
      <c r="N33" s="182"/>
      <c r="O33" s="183"/>
      <c r="P33" s="182"/>
      <c r="Q33" s="156"/>
      <c r="R33" s="156"/>
      <c r="S33" s="156"/>
    </row>
    <row r="34" spans="2:19">
      <c r="B34" s="23" t="s">
        <v>8</v>
      </c>
      <c r="C34" s="32">
        <v>34</v>
      </c>
      <c r="D34" s="120">
        <f t="shared" ref="D34:D50" si="1">D8</f>
        <v>4.36E-2</v>
      </c>
      <c r="E34" s="29">
        <f>Measurements_Results!D56</f>
        <v>161.59672131147539</v>
      </c>
      <c r="F34" s="45">
        <f>Calibration_data!C$19</f>
        <v>9.4160557915712282</v>
      </c>
      <c r="G34" s="31">
        <f t="shared" ref="G34:G50" si="2">C34-E34/F34</f>
        <v>16.838172915656624</v>
      </c>
      <c r="I34" s="156"/>
      <c r="J34" s="156"/>
      <c r="K34" s="156"/>
      <c r="L34" s="156"/>
      <c r="M34" s="156"/>
      <c r="N34" s="182"/>
      <c r="O34" s="183"/>
      <c r="P34" s="182"/>
      <c r="Q34" s="156"/>
      <c r="R34" s="156"/>
      <c r="S34" s="156"/>
    </row>
    <row r="35" spans="2:19">
      <c r="B35" s="23" t="s">
        <v>9</v>
      </c>
      <c r="C35" s="32">
        <v>34</v>
      </c>
      <c r="D35" s="120">
        <f t="shared" si="1"/>
        <v>0.19390000000000002</v>
      </c>
      <c r="E35" s="29">
        <f>Measurements_Results!D55</f>
        <v>64.070217029227507</v>
      </c>
      <c r="F35" s="45">
        <f>Calibration_data!C$18</f>
        <v>3.2812846402484164</v>
      </c>
      <c r="G35" s="31">
        <f t="shared" si="2"/>
        <v>14.474044755721973</v>
      </c>
      <c r="I35" s="156"/>
      <c r="J35" s="156"/>
      <c r="K35" s="156"/>
      <c r="L35" s="156"/>
      <c r="M35" s="156"/>
      <c r="N35" s="182"/>
      <c r="O35" s="183"/>
      <c r="P35" s="182"/>
      <c r="Q35" s="156"/>
      <c r="R35" s="156"/>
      <c r="S35" s="156"/>
    </row>
    <row r="36" spans="2:19">
      <c r="B36" s="23" t="s">
        <v>33</v>
      </c>
      <c r="C36" s="32">
        <v>34</v>
      </c>
      <c r="D36" s="120">
        <f t="shared" si="1"/>
        <v>0.14269999999999999</v>
      </c>
      <c r="E36" s="29">
        <f>Measurements_Results!D52</f>
        <v>40.20270083977622</v>
      </c>
      <c r="F36" s="45">
        <f>Calibration_data!C$15</f>
        <v>3.5899827560085669</v>
      </c>
      <c r="G36" s="31">
        <f t="shared" si="2"/>
        <v>22.801422298620011</v>
      </c>
      <c r="I36" s="156"/>
      <c r="J36" s="156"/>
      <c r="K36" s="156"/>
      <c r="L36" s="156"/>
      <c r="M36" s="156"/>
      <c r="N36" s="182"/>
      <c r="O36" s="183"/>
      <c r="P36" s="182"/>
      <c r="Q36" s="156"/>
      <c r="R36" s="156"/>
      <c r="S36" s="156"/>
    </row>
    <row r="37" spans="2:19">
      <c r="B37" s="23" t="s">
        <v>32</v>
      </c>
      <c r="C37" s="32">
        <v>34</v>
      </c>
      <c r="D37" s="120">
        <f t="shared" si="1"/>
        <v>9.7099999999999992E-2</v>
      </c>
      <c r="E37" s="29">
        <f>Measurements_Results!D51</f>
        <v>29.345283719673819</v>
      </c>
      <c r="F37" s="45">
        <f>Calibration_data!C$14</f>
        <v>2.6111045967221411</v>
      </c>
      <c r="G37" s="31">
        <f>C37-E37/F37</f>
        <v>22.761352664112913</v>
      </c>
      <c r="I37" s="156"/>
      <c r="J37" s="156"/>
      <c r="K37" s="156"/>
      <c r="L37" s="156"/>
      <c r="M37" s="156"/>
      <c r="N37" s="182"/>
      <c r="O37" s="183"/>
      <c r="P37" s="182"/>
      <c r="Q37" s="156"/>
      <c r="R37" s="156"/>
      <c r="S37" s="156"/>
    </row>
    <row r="38" spans="2:19">
      <c r="B38" s="52" t="s">
        <v>21</v>
      </c>
      <c r="C38" s="32">
        <v>34</v>
      </c>
      <c r="D38" s="120">
        <f t="shared" si="1"/>
        <v>8.3600000000000008E-2</v>
      </c>
      <c r="E38" s="29">
        <f>Measurements_Results!D49</f>
        <v>59.692989646246744</v>
      </c>
      <c r="F38" s="45">
        <f>Calibration_data!C$12</f>
        <v>3.4845233700774361</v>
      </c>
      <c r="G38" s="31">
        <f t="shared" si="2"/>
        <v>16.869109112928637</v>
      </c>
      <c r="I38" s="156"/>
      <c r="J38" s="156"/>
      <c r="K38" s="156"/>
      <c r="L38" s="156"/>
      <c r="M38" s="156"/>
      <c r="N38" s="182"/>
      <c r="O38" s="183"/>
      <c r="P38" s="182"/>
      <c r="Q38" s="156"/>
      <c r="R38" s="156"/>
      <c r="S38" s="156"/>
    </row>
    <row r="39" spans="2:19">
      <c r="B39" s="52" t="s">
        <v>20</v>
      </c>
      <c r="C39" s="32">
        <v>34</v>
      </c>
      <c r="D39" s="120">
        <f t="shared" si="1"/>
        <v>8.3600000000000008E-2</v>
      </c>
      <c r="E39" s="29">
        <f>Measurements_Results!D50</f>
        <v>61.703927759039921</v>
      </c>
      <c r="F39" s="45">
        <f>Calibration_data!C$13</f>
        <v>3.4845233700774361</v>
      </c>
      <c r="G39" s="31">
        <f t="shared" si="2"/>
        <v>16.292003466267847</v>
      </c>
      <c r="I39" s="156"/>
      <c r="J39" s="156"/>
      <c r="K39" s="156"/>
      <c r="L39" s="156"/>
      <c r="M39" s="156"/>
      <c r="N39" s="182"/>
      <c r="O39" s="183"/>
      <c r="P39" s="182"/>
      <c r="Q39" s="156"/>
      <c r="R39" s="156"/>
      <c r="S39" s="156"/>
    </row>
    <row r="40" spans="2:19">
      <c r="B40" s="52" t="s">
        <v>22</v>
      </c>
      <c r="C40" s="32">
        <v>34</v>
      </c>
      <c r="D40" s="120">
        <f t="shared" si="1"/>
        <v>6.4799999999999996E-2</v>
      </c>
      <c r="E40" s="29">
        <f>Measurements_Results!D47</f>
        <v>86.272981177899197</v>
      </c>
      <c r="F40" s="45">
        <f>Calibration_data!C$10</f>
        <v>4.2867797576102404</v>
      </c>
      <c r="G40" s="31">
        <f t="shared" si="2"/>
        <v>13.87464109282956</v>
      </c>
      <c r="I40" s="156"/>
      <c r="J40" s="156"/>
      <c r="K40" s="156"/>
      <c r="L40" s="156"/>
      <c r="M40" s="156"/>
      <c r="N40" s="182"/>
      <c r="O40" s="183"/>
      <c r="P40" s="182"/>
      <c r="Q40" s="156"/>
      <c r="R40" s="156"/>
      <c r="S40" s="156"/>
    </row>
    <row r="41" spans="2:19">
      <c r="B41" s="52" t="s">
        <v>23</v>
      </c>
      <c r="C41" s="32">
        <v>34</v>
      </c>
      <c r="D41" s="120">
        <f t="shared" si="1"/>
        <v>6.4799999999999996E-2</v>
      </c>
      <c r="E41" s="29">
        <f>Measurements_Results!D48</f>
        <v>106.82313296903462</v>
      </c>
      <c r="F41" s="45">
        <f>Calibration_data!C$11</f>
        <v>4.2867797576102404</v>
      </c>
      <c r="G41" s="31">
        <f t="shared" si="2"/>
        <v>9.0807974728831127</v>
      </c>
      <c r="I41" s="156"/>
      <c r="J41" s="156"/>
      <c r="K41" s="156"/>
      <c r="L41" s="156"/>
      <c r="M41" s="156"/>
      <c r="N41" s="182"/>
      <c r="O41" s="183"/>
      <c r="P41" s="182"/>
      <c r="Q41" s="156"/>
      <c r="R41" s="156"/>
      <c r="S41" s="156"/>
    </row>
    <row r="42" spans="2:19">
      <c r="B42" s="23" t="s">
        <v>24</v>
      </c>
      <c r="C42" s="32">
        <v>34</v>
      </c>
      <c r="D42" s="120">
        <f t="shared" si="1"/>
        <v>4.6100000000000002E-2</v>
      </c>
      <c r="E42" s="29">
        <f>Measurements_Results!D59</f>
        <v>175.03114754098357</v>
      </c>
      <c r="F42" s="45">
        <f>Calibration_data!C$22</f>
        <v>8.3832884118391267</v>
      </c>
      <c r="G42" s="31">
        <f t="shared" si="2"/>
        <v>13.121421220126528</v>
      </c>
      <c r="I42" s="156"/>
      <c r="J42" s="156"/>
      <c r="K42" s="156"/>
      <c r="L42" s="156"/>
      <c r="M42" s="156"/>
      <c r="N42" s="182"/>
      <c r="O42" s="183"/>
      <c r="P42" s="182"/>
      <c r="Q42" s="156"/>
      <c r="R42" s="156"/>
      <c r="S42" s="156"/>
    </row>
    <row r="43" spans="2:19">
      <c r="B43" s="23" t="s">
        <v>25</v>
      </c>
      <c r="C43" s="32">
        <v>34</v>
      </c>
      <c r="D43" s="120">
        <f t="shared" si="1"/>
        <v>4.6100000000000002E-2</v>
      </c>
      <c r="E43" s="29">
        <f>Measurements_Results!D60</f>
        <v>167.8901639344262</v>
      </c>
      <c r="F43" s="45">
        <f>Calibration_data!C$23</f>
        <v>8.3832884118391267</v>
      </c>
      <c r="G43" s="31">
        <f t="shared" si="2"/>
        <v>13.973232974148097</v>
      </c>
      <c r="I43" s="156"/>
      <c r="J43" s="156"/>
      <c r="K43" s="156"/>
      <c r="L43" s="156"/>
      <c r="M43" s="156"/>
      <c r="N43" s="182"/>
      <c r="O43" s="183"/>
      <c r="P43" s="182"/>
      <c r="Q43" s="156"/>
      <c r="R43" s="156"/>
      <c r="S43" s="156"/>
    </row>
    <row r="44" spans="2:19">
      <c r="B44" s="23" t="s">
        <v>136</v>
      </c>
      <c r="C44" s="32">
        <v>34</v>
      </c>
      <c r="D44" s="120">
        <f t="shared" si="1"/>
        <v>0.152</v>
      </c>
      <c r="E44" s="29">
        <f>Measurements_Results!D62</f>
        <v>77.401915444348575</v>
      </c>
      <c r="F44" s="45">
        <f>Calibration_data!C$25</f>
        <v>4.2057052510085828</v>
      </c>
      <c r="G44" s="31">
        <f t="shared" si="2"/>
        <v>15.595972417280887</v>
      </c>
      <c r="I44" s="156"/>
      <c r="J44" s="156"/>
      <c r="K44" s="156"/>
      <c r="L44" s="156"/>
      <c r="M44" s="156"/>
      <c r="N44" s="182"/>
      <c r="O44" s="183"/>
      <c r="P44" s="182"/>
      <c r="Q44" s="156"/>
      <c r="R44" s="156"/>
      <c r="S44" s="156"/>
    </row>
    <row r="45" spans="2:19">
      <c r="B45" s="23" t="s">
        <v>137</v>
      </c>
      <c r="C45" s="32">
        <v>34</v>
      </c>
      <c r="D45" s="120">
        <f t="shared" si="1"/>
        <v>0.152</v>
      </c>
      <c r="E45" s="29">
        <f>Measurements_Results!D63</f>
        <v>68.190603968938746</v>
      </c>
      <c r="F45" s="45">
        <f>Calibration_data!C$26</f>
        <v>4.2057052510085828</v>
      </c>
      <c r="G45" s="31">
        <f t="shared" si="2"/>
        <v>17.786166671431445</v>
      </c>
      <c r="I45" s="156"/>
      <c r="J45" s="156"/>
      <c r="K45" s="156"/>
      <c r="L45" s="156"/>
      <c r="M45" s="156"/>
      <c r="N45" s="182"/>
      <c r="O45" s="183"/>
      <c r="P45" s="182"/>
      <c r="Q45" s="156"/>
      <c r="R45" s="156"/>
      <c r="S45" s="156"/>
    </row>
    <row r="46" spans="2:19">
      <c r="B46" s="23" t="s">
        <v>28</v>
      </c>
      <c r="C46" s="32">
        <v>34</v>
      </c>
      <c r="D46" s="120">
        <f t="shared" si="1"/>
        <v>0.1351</v>
      </c>
      <c r="E46" s="29">
        <f>Measurements_Results!D53</f>
        <v>103.46450109815433</v>
      </c>
      <c r="F46" s="45">
        <f>Calibration_data!C$16</f>
        <v>4.8056311097074147</v>
      </c>
      <c r="G46" s="31">
        <f t="shared" si="2"/>
        <v>12.470153298043378</v>
      </c>
      <c r="I46" s="156"/>
      <c r="J46" s="156"/>
      <c r="K46" s="156"/>
      <c r="L46" s="156"/>
      <c r="M46" s="156"/>
      <c r="N46" s="182"/>
      <c r="O46" s="183"/>
      <c r="P46" s="182"/>
      <c r="Q46" s="156"/>
      <c r="R46" s="156"/>
      <c r="S46" s="156"/>
    </row>
    <row r="47" spans="2:19">
      <c r="B47" s="23" t="s">
        <v>29</v>
      </c>
      <c r="C47" s="32">
        <v>34</v>
      </c>
      <c r="D47" s="120">
        <f t="shared" si="1"/>
        <v>0.1351</v>
      </c>
      <c r="E47" s="29">
        <f>Measurements_Results!D54</f>
        <v>102.92624528278991</v>
      </c>
      <c r="F47" s="45">
        <f>Calibration_data!C$17</f>
        <v>4.8056311097074147</v>
      </c>
      <c r="G47" s="31">
        <f t="shared" si="2"/>
        <v>12.582158527549474</v>
      </c>
      <c r="I47" s="156"/>
      <c r="J47" s="156"/>
      <c r="K47" s="156"/>
      <c r="L47" s="156"/>
      <c r="M47" s="156"/>
      <c r="N47" s="182"/>
      <c r="O47" s="183"/>
      <c r="P47" s="182"/>
      <c r="Q47" s="156"/>
      <c r="R47" s="156"/>
      <c r="S47" s="156"/>
    </row>
    <row r="48" spans="2:19">
      <c r="B48" s="23" t="s">
        <v>30</v>
      </c>
      <c r="C48" s="32">
        <v>34</v>
      </c>
      <c r="D48" s="120">
        <f t="shared" si="1"/>
        <v>5.96E-2</v>
      </c>
      <c r="E48" s="29">
        <f>Measurements_Results!D57</f>
        <v>94.804918032786901</v>
      </c>
      <c r="F48" s="45">
        <f>Calibration_data!C$20</f>
        <v>5.4815931921816272</v>
      </c>
      <c r="G48" s="31">
        <f t="shared" si="2"/>
        <v>16.704860665689903</v>
      </c>
      <c r="I48" s="156"/>
      <c r="J48" s="156"/>
      <c r="K48" s="156"/>
      <c r="L48" s="156"/>
      <c r="M48" s="156"/>
      <c r="N48" s="182"/>
      <c r="O48" s="183"/>
      <c r="P48" s="182"/>
      <c r="Q48" s="156"/>
      <c r="R48" s="156"/>
      <c r="S48" s="156"/>
    </row>
    <row r="49" spans="2:19">
      <c r="B49" s="23" t="s">
        <v>31</v>
      </c>
      <c r="C49" s="32">
        <v>34</v>
      </c>
      <c r="D49" s="120">
        <f t="shared" si="1"/>
        <v>5.96E-2</v>
      </c>
      <c r="E49" s="29">
        <f>Measurements_Results!D58</f>
        <v>93.659016393442641</v>
      </c>
      <c r="F49" s="45">
        <f>Calibration_data!C$21</f>
        <v>5.4815931921816272</v>
      </c>
      <c r="G49" s="31">
        <f t="shared" si="2"/>
        <v>16.913906028811461</v>
      </c>
      <c r="I49" s="156"/>
      <c r="J49" s="156"/>
      <c r="K49" s="156"/>
      <c r="L49" s="156"/>
      <c r="M49" s="156"/>
      <c r="N49" s="182"/>
      <c r="O49" s="183"/>
      <c r="P49" s="182"/>
      <c r="Q49" s="156"/>
      <c r="R49" s="156"/>
      <c r="S49" s="156"/>
    </row>
    <row r="50" spans="2:19" ht="15.75" thickBot="1">
      <c r="B50" s="24" t="s">
        <v>10</v>
      </c>
      <c r="C50" s="51">
        <v>34</v>
      </c>
      <c r="D50" s="121">
        <f t="shared" si="1"/>
        <v>0.11660000000000001</v>
      </c>
      <c r="E50" s="131">
        <f>Measurements_Results!D64</f>
        <v>18.09281275482946</v>
      </c>
      <c r="F50" s="147">
        <f>Calibration_data!C$27</f>
        <v>3.5441397054325758</v>
      </c>
      <c r="G50" s="143">
        <f t="shared" si="2"/>
        <v>28.895005767663111</v>
      </c>
      <c r="I50" s="156"/>
      <c r="J50" s="156"/>
      <c r="K50" s="156"/>
      <c r="L50" s="156"/>
      <c r="M50" s="156"/>
      <c r="N50" s="156"/>
      <c r="O50" s="183"/>
      <c r="P50" s="182"/>
      <c r="Q50" s="156"/>
      <c r="R50" s="156"/>
      <c r="S50" s="156"/>
    </row>
    <row r="51" spans="2:19">
      <c r="B51" s="46"/>
      <c r="C51" s="37"/>
      <c r="D51" s="37"/>
      <c r="E51" s="37"/>
      <c r="F51" s="47"/>
      <c r="G51" s="47"/>
      <c r="I51" s="156"/>
      <c r="J51" s="156"/>
      <c r="K51" s="156"/>
      <c r="L51" s="182"/>
      <c r="M51" s="182"/>
      <c r="N51" s="182"/>
      <c r="O51" s="183"/>
      <c r="P51" s="182"/>
      <c r="Q51" s="156"/>
      <c r="R51" s="156"/>
      <c r="S51" s="156"/>
    </row>
    <row r="52" spans="2:19">
      <c r="B52" s="50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</row>
    <row r="53" spans="2:19">
      <c r="B53" s="50" t="s">
        <v>75</v>
      </c>
      <c r="E53" t="str">
        <f>Measurements_Results!F67</f>
        <v>AVG 10 min - model case 3 - 12:50-13:00</v>
      </c>
      <c r="H53" s="37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</row>
    <row r="54" spans="2:19" ht="15.75" thickBot="1">
      <c r="E54" t="str">
        <f>Measurements_Results!F68</f>
        <v>heating seat, ventilation</v>
      </c>
      <c r="H54" s="37"/>
      <c r="I54" s="156"/>
      <c r="J54" s="156"/>
      <c r="K54" s="156"/>
      <c r="L54" s="156"/>
      <c r="M54" s="156"/>
      <c r="N54" s="182"/>
      <c r="O54" s="183"/>
      <c r="P54" s="182"/>
      <c r="Q54" s="156"/>
      <c r="R54" s="156"/>
      <c r="S54" s="156"/>
    </row>
    <row r="55" spans="2:19" ht="15.75" thickBot="1">
      <c r="B55" s="17" t="s">
        <v>14</v>
      </c>
      <c r="C55" s="18"/>
      <c r="D55" s="18"/>
      <c r="E55" s="18"/>
      <c r="F55" s="18"/>
      <c r="G55" s="19"/>
      <c r="H55" s="37"/>
      <c r="I55" s="156"/>
      <c r="J55" s="156"/>
      <c r="K55" s="156"/>
      <c r="L55" s="156"/>
      <c r="M55" s="156"/>
      <c r="N55" s="182"/>
      <c r="O55" s="183"/>
      <c r="P55" s="182"/>
      <c r="Q55" s="156"/>
      <c r="R55" s="156"/>
      <c r="S55" s="156"/>
    </row>
    <row r="56" spans="2:19" ht="15.75" thickBot="1">
      <c r="B56" s="20" t="s">
        <v>15</v>
      </c>
      <c r="C56" s="129" t="s">
        <v>12</v>
      </c>
      <c r="D56" s="119" t="s">
        <v>145</v>
      </c>
      <c r="E56" s="119" t="s">
        <v>13</v>
      </c>
      <c r="F56" s="119" t="s">
        <v>146</v>
      </c>
      <c r="G56" s="130" t="s">
        <v>11</v>
      </c>
      <c r="H56" s="37"/>
      <c r="I56" s="156"/>
      <c r="J56" s="156"/>
      <c r="K56" s="156"/>
      <c r="L56" s="156"/>
      <c r="M56" s="156"/>
      <c r="N56" s="182"/>
      <c r="O56" s="183"/>
      <c r="P56" s="182"/>
      <c r="Q56" s="156"/>
      <c r="R56" s="156"/>
      <c r="S56" s="156"/>
    </row>
    <row r="57" spans="2:19">
      <c r="B57" s="22" t="s">
        <v>6</v>
      </c>
      <c r="C57" s="43">
        <v>34</v>
      </c>
      <c r="D57" s="127">
        <f>SUM(D58:D75)</f>
        <v>1.7702000000000002</v>
      </c>
      <c r="E57" s="144">
        <f>(D58*E58+D59*E59+D60*E60+D61*E61+D62*E62+D63*E63+D64*E64+D65*E65+D66*E66+D67*E67+D68*E68+D69*E69+D70*E70+D71*E71+D72*E72+D73*E73+D74*E74+D75*E75)/$D$6</f>
        <v>74.885949443519394</v>
      </c>
      <c r="F57" s="44">
        <f>(F58*D58+F59*D59+F60*D60+F61*D61+F62*D62+F63*D63+F64*D64+F65*D65+F66*D66+F67*D67+F68*D68+F69*D69+F70*D70+F71*D71+F72*D72+F73*D73+F74*D74+D75*F75)/D57</f>
        <v>4.4221433775723815</v>
      </c>
      <c r="G57" s="30">
        <f>C57-E57/F57</f>
        <v>17.065689406789556</v>
      </c>
      <c r="H57" s="37"/>
      <c r="I57" s="156"/>
      <c r="J57" s="156"/>
      <c r="K57" s="156"/>
      <c r="L57" s="156"/>
      <c r="M57" s="156"/>
      <c r="N57" s="182"/>
      <c r="O57" s="183"/>
      <c r="P57" s="182"/>
      <c r="Q57" s="156"/>
      <c r="R57" s="156"/>
      <c r="S57" s="156"/>
    </row>
    <row r="58" spans="2:19">
      <c r="B58" s="23" t="s">
        <v>7</v>
      </c>
      <c r="C58" s="32">
        <v>34</v>
      </c>
      <c r="D58" s="120">
        <f>D7</f>
        <v>9.3899999999999997E-2</v>
      </c>
      <c r="E58" s="29">
        <f>Measurements_Results!D93</f>
        <v>83.018032786885257</v>
      </c>
      <c r="F58" s="45">
        <f>Calibration_data!C$24</f>
        <v>4.9060874457078949</v>
      </c>
      <c r="G58" s="31">
        <f>C58-E58/F58</f>
        <v>17.078566432909014</v>
      </c>
      <c r="H58" s="37"/>
      <c r="I58" s="156"/>
      <c r="J58" s="156"/>
      <c r="K58" s="156"/>
      <c r="L58" s="156"/>
      <c r="M58" s="156"/>
      <c r="N58" s="182"/>
      <c r="O58" s="183"/>
      <c r="P58" s="182"/>
      <c r="Q58" s="156"/>
      <c r="R58" s="156"/>
      <c r="S58" s="156"/>
    </row>
    <row r="59" spans="2:19">
      <c r="B59" s="23" t="s">
        <v>8</v>
      </c>
      <c r="C59" s="32">
        <v>34</v>
      </c>
      <c r="D59" s="120">
        <f t="shared" ref="D59:D75" si="3">D8</f>
        <v>4.36E-2</v>
      </c>
      <c r="E59" s="29">
        <f>Measurements_Results!D88</f>
        <v>156.41475409836065</v>
      </c>
      <c r="F59" s="45">
        <f>Calibration_data!C$19</f>
        <v>9.4160557915712282</v>
      </c>
      <c r="G59" s="31">
        <f t="shared" ref="G59:G61" si="4">C59-E59/F59</f>
        <v>17.388506019858639</v>
      </c>
      <c r="H59" s="37"/>
      <c r="I59" s="156"/>
      <c r="J59" s="156"/>
      <c r="K59" s="156"/>
      <c r="L59" s="156"/>
      <c r="M59" s="156"/>
      <c r="N59" s="182"/>
      <c r="O59" s="183"/>
      <c r="P59" s="182"/>
      <c r="Q59" s="156"/>
      <c r="R59" s="156"/>
      <c r="S59" s="156"/>
    </row>
    <row r="60" spans="2:19">
      <c r="B60" s="23" t="s">
        <v>9</v>
      </c>
      <c r="C60" s="32">
        <v>34</v>
      </c>
      <c r="D60" s="120">
        <f t="shared" si="3"/>
        <v>0.19390000000000002</v>
      </c>
      <c r="E60" s="29">
        <f>Measurements_Results!D87</f>
        <v>59.106840605686543</v>
      </c>
      <c r="F60" s="45">
        <f>Calibration_data!C$18</f>
        <v>3.2812846402484164</v>
      </c>
      <c r="G60" s="31">
        <f t="shared" si="4"/>
        <v>15.986676839711247</v>
      </c>
      <c r="H60" s="37"/>
      <c r="I60" s="156"/>
      <c r="J60" s="156"/>
      <c r="K60" s="156"/>
      <c r="L60" s="156"/>
      <c r="M60" s="156"/>
      <c r="N60" s="182"/>
      <c r="O60" s="183"/>
      <c r="P60" s="182"/>
      <c r="Q60" s="156"/>
      <c r="R60" s="156"/>
      <c r="S60" s="156"/>
    </row>
    <row r="61" spans="2:19">
      <c r="B61" s="23" t="s">
        <v>33</v>
      </c>
      <c r="C61" s="32">
        <v>34</v>
      </c>
      <c r="D61" s="120">
        <f t="shared" si="3"/>
        <v>0.14269999999999999</v>
      </c>
      <c r="E61" s="29">
        <f>Measurements_Results!D84</f>
        <v>36.658964697232548</v>
      </c>
      <c r="F61" s="45">
        <f>Calibration_data!C$15</f>
        <v>3.5899827560085669</v>
      </c>
      <c r="G61" s="31">
        <f t="shared" si="4"/>
        <v>23.788540171710768</v>
      </c>
      <c r="H61" s="37"/>
      <c r="I61" s="156"/>
      <c r="J61" s="156"/>
      <c r="K61" s="156"/>
      <c r="L61" s="156"/>
      <c r="M61" s="156"/>
      <c r="N61" s="182"/>
      <c r="O61" s="183"/>
      <c r="P61" s="182"/>
      <c r="Q61" s="156"/>
      <c r="R61" s="156"/>
      <c r="S61" s="156"/>
    </row>
    <row r="62" spans="2:19">
      <c r="B62" s="23" t="s">
        <v>32</v>
      </c>
      <c r="C62" s="32">
        <v>34</v>
      </c>
      <c r="D62" s="120">
        <f t="shared" si="3"/>
        <v>9.7099999999999992E-2</v>
      </c>
      <c r="E62" s="29">
        <f>Measurements_Results!D83</f>
        <v>26.613670206479718</v>
      </c>
      <c r="F62" s="45">
        <f>Calibration_data!C$14</f>
        <v>2.6111045967221411</v>
      </c>
      <c r="G62" s="31">
        <f>C62-E62/F62</f>
        <v>23.807505130246689</v>
      </c>
      <c r="H62" s="37"/>
      <c r="I62" s="156"/>
      <c r="J62" s="156"/>
      <c r="K62" s="156"/>
      <c r="L62" s="156"/>
      <c r="M62" s="156"/>
      <c r="N62" s="182"/>
      <c r="O62" s="183"/>
      <c r="P62" s="182"/>
      <c r="Q62" s="156"/>
      <c r="R62" s="156"/>
      <c r="S62" s="156"/>
    </row>
    <row r="63" spans="2:19">
      <c r="B63" s="52" t="s">
        <v>21</v>
      </c>
      <c r="C63" s="32">
        <v>34</v>
      </c>
      <c r="D63" s="120">
        <f t="shared" si="3"/>
        <v>8.3600000000000008E-2</v>
      </c>
      <c r="E63" s="29">
        <f>Measurements_Results!D81</f>
        <v>55.679292493528905</v>
      </c>
      <c r="F63" s="45">
        <f>Calibration_data!C$12</f>
        <v>3.4845233700774361</v>
      </c>
      <c r="G63" s="31">
        <f t="shared" ref="G63:G75" si="5">C63-E63/F63</f>
        <v>18.020973148964259</v>
      </c>
      <c r="H63" s="37"/>
      <c r="I63" s="156"/>
      <c r="J63" s="156"/>
      <c r="K63" s="156"/>
      <c r="L63" s="156"/>
      <c r="M63" s="156"/>
      <c r="N63" s="182"/>
      <c r="O63" s="183"/>
      <c r="P63" s="182"/>
      <c r="Q63" s="156"/>
      <c r="R63" s="156"/>
      <c r="S63" s="156"/>
    </row>
    <row r="64" spans="2:19">
      <c r="B64" s="52" t="s">
        <v>20</v>
      </c>
      <c r="C64" s="32">
        <v>34</v>
      </c>
      <c r="D64" s="120">
        <f t="shared" si="3"/>
        <v>8.3600000000000008E-2</v>
      </c>
      <c r="E64" s="29">
        <f>Measurements_Results!D82</f>
        <v>62.36620323162601</v>
      </c>
      <c r="F64" s="45">
        <f>Calibration_data!C$13</f>
        <v>3.4845233700774361</v>
      </c>
      <c r="G64" s="31">
        <f t="shared" si="5"/>
        <v>16.101941468614672</v>
      </c>
      <c r="H64" s="37"/>
      <c r="I64" s="156"/>
      <c r="J64" s="156"/>
      <c r="K64" s="156"/>
      <c r="L64" s="156"/>
      <c r="M64" s="156"/>
      <c r="N64" s="182"/>
      <c r="O64" s="183"/>
      <c r="P64" s="182"/>
      <c r="Q64" s="156"/>
      <c r="R64" s="156"/>
      <c r="S64" s="156"/>
    </row>
    <row r="65" spans="2:19">
      <c r="B65" s="52" t="s">
        <v>22</v>
      </c>
      <c r="C65" s="32">
        <v>34</v>
      </c>
      <c r="D65" s="120">
        <f t="shared" si="3"/>
        <v>6.4799999999999996E-2</v>
      </c>
      <c r="E65" s="29">
        <f>Measurements_Results!D79</f>
        <v>83.331815421979371</v>
      </c>
      <c r="F65" s="45">
        <f>Calibration_data!C$10</f>
        <v>4.2867797576102404</v>
      </c>
      <c r="G65" s="31">
        <f t="shared" si="5"/>
        <v>14.560742530790868</v>
      </c>
      <c r="H65" s="37"/>
      <c r="I65" s="156"/>
      <c r="J65" s="156"/>
      <c r="K65" s="156"/>
      <c r="L65" s="156"/>
      <c r="M65" s="156"/>
      <c r="N65" s="182"/>
      <c r="O65" s="183"/>
      <c r="P65" s="182"/>
      <c r="Q65" s="156"/>
      <c r="R65" s="156"/>
      <c r="S65" s="156"/>
    </row>
    <row r="66" spans="2:19">
      <c r="B66" s="52" t="s">
        <v>23</v>
      </c>
      <c r="C66" s="32">
        <v>34</v>
      </c>
      <c r="D66" s="120">
        <f t="shared" si="3"/>
        <v>6.4799999999999996E-2</v>
      </c>
      <c r="E66" s="29">
        <f>Measurements_Results!D80</f>
        <v>104.62562234365512</v>
      </c>
      <c r="F66" s="45">
        <f>Calibration_data!C$11</f>
        <v>4.2867797576102404</v>
      </c>
      <c r="G66" s="31">
        <f t="shared" si="5"/>
        <v>9.5934225083723526</v>
      </c>
      <c r="H66" s="37"/>
      <c r="I66" s="156"/>
      <c r="J66" s="156"/>
      <c r="K66" s="156"/>
      <c r="L66" s="156"/>
      <c r="M66" s="156"/>
      <c r="N66" s="182"/>
      <c r="O66" s="183"/>
      <c r="P66" s="182"/>
      <c r="Q66" s="156"/>
      <c r="R66" s="156"/>
      <c r="S66" s="156"/>
    </row>
    <row r="67" spans="2:19">
      <c r="B67" s="23" t="s">
        <v>24</v>
      </c>
      <c r="C67" s="32">
        <v>34</v>
      </c>
      <c r="D67" s="120">
        <f t="shared" si="3"/>
        <v>4.6100000000000002E-2</v>
      </c>
      <c r="E67" s="29">
        <f>Measurements_Results!D91</f>
        <v>181.72950819672138</v>
      </c>
      <c r="F67" s="45">
        <f>Calibration_data!C$22</f>
        <v>8.3832884118391267</v>
      </c>
      <c r="G67" s="31">
        <f t="shared" si="5"/>
        <v>12.322407715321159</v>
      </c>
      <c r="H67" s="37"/>
      <c r="I67" s="156"/>
      <c r="J67" s="156"/>
      <c r="K67" s="156"/>
      <c r="L67" s="156"/>
      <c r="M67" s="156"/>
      <c r="N67" s="182"/>
      <c r="O67" s="183"/>
      <c r="P67" s="182"/>
      <c r="Q67" s="156"/>
      <c r="R67" s="156"/>
      <c r="S67" s="156"/>
    </row>
    <row r="68" spans="2:19">
      <c r="B68" s="23" t="s">
        <v>25</v>
      </c>
      <c r="C68" s="32">
        <v>34</v>
      </c>
      <c r="D68" s="120">
        <f t="shared" si="3"/>
        <v>4.6100000000000002E-2</v>
      </c>
      <c r="E68" s="29">
        <f>Measurements_Results!D92</f>
        <v>167.31475409836071</v>
      </c>
      <c r="F68" s="45">
        <f>Calibration_data!C$23</f>
        <v>8.3832884118391267</v>
      </c>
      <c r="G68" s="31">
        <f t="shared" si="5"/>
        <v>14.041870698129163</v>
      </c>
      <c r="H68" s="37"/>
      <c r="I68" s="156"/>
      <c r="J68" s="156"/>
      <c r="K68" s="156"/>
      <c r="L68" s="156"/>
      <c r="M68" s="156"/>
      <c r="N68" s="182"/>
      <c r="O68" s="183"/>
      <c r="P68" s="182"/>
      <c r="Q68" s="156"/>
      <c r="R68" s="156"/>
      <c r="S68" s="156"/>
    </row>
    <row r="69" spans="2:19">
      <c r="B69" s="23" t="s">
        <v>136</v>
      </c>
      <c r="C69" s="32">
        <v>34</v>
      </c>
      <c r="D69" s="120">
        <f t="shared" si="3"/>
        <v>0.152</v>
      </c>
      <c r="E69" s="29">
        <f>Measurements_Results!D94</f>
        <v>74.453097497842961</v>
      </c>
      <c r="F69" s="45">
        <f>Calibration_data!C$25</f>
        <v>4.2057052510085828</v>
      </c>
      <c r="G69" s="31">
        <f t="shared" si="5"/>
        <v>16.297119495003095</v>
      </c>
      <c r="H69" s="37"/>
      <c r="I69" s="156"/>
      <c r="J69" s="156"/>
      <c r="K69" s="156"/>
      <c r="L69" s="156"/>
      <c r="M69" s="156"/>
      <c r="N69" s="182"/>
      <c r="O69" s="183"/>
      <c r="P69" s="182"/>
      <c r="Q69" s="156"/>
      <c r="R69" s="156"/>
      <c r="S69" s="156"/>
    </row>
    <row r="70" spans="2:19">
      <c r="B70" s="23" t="s">
        <v>137</v>
      </c>
      <c r="C70" s="32">
        <v>34</v>
      </c>
      <c r="D70" s="120">
        <f t="shared" si="3"/>
        <v>0.152</v>
      </c>
      <c r="E70" s="29">
        <f>Measurements_Results!D95</f>
        <v>64.797282139775675</v>
      </c>
      <c r="F70" s="45">
        <f>Calibration_data!C$26</f>
        <v>4.2057052510085828</v>
      </c>
      <c r="G70" s="31">
        <f t="shared" si="5"/>
        <v>18.593004437427837</v>
      </c>
      <c r="H70" s="37"/>
      <c r="I70" s="156"/>
      <c r="J70" s="156"/>
      <c r="K70" s="156"/>
      <c r="L70" s="156"/>
      <c r="M70" s="156"/>
      <c r="N70" s="182"/>
      <c r="O70" s="183"/>
      <c r="P70" s="182"/>
      <c r="Q70" s="156"/>
      <c r="R70" s="156"/>
      <c r="S70" s="156"/>
    </row>
    <row r="71" spans="2:19">
      <c r="B71" s="23" t="s">
        <v>28</v>
      </c>
      <c r="C71" s="32">
        <v>34</v>
      </c>
      <c r="D71" s="120">
        <f t="shared" si="3"/>
        <v>0.1351</v>
      </c>
      <c r="E71" s="29">
        <f>Measurements_Results!D85</f>
        <v>98.502843067066266</v>
      </c>
      <c r="F71" s="45">
        <f>Calibration_data!C$16</f>
        <v>4.8056311097074147</v>
      </c>
      <c r="G71" s="31">
        <f t="shared" si="5"/>
        <v>13.502620817463558</v>
      </c>
      <c r="H71" s="37"/>
      <c r="I71" s="156"/>
      <c r="J71" s="156"/>
      <c r="K71" s="156"/>
      <c r="L71" s="156"/>
      <c r="M71" s="156"/>
      <c r="N71" s="182"/>
      <c r="O71" s="183"/>
      <c r="P71" s="182"/>
      <c r="Q71" s="156"/>
      <c r="R71" s="156"/>
      <c r="S71" s="156"/>
    </row>
    <row r="72" spans="2:19">
      <c r="B72" s="23" t="s">
        <v>29</v>
      </c>
      <c r="C72" s="32">
        <v>34</v>
      </c>
      <c r="D72" s="120">
        <f t="shared" si="3"/>
        <v>0.1351</v>
      </c>
      <c r="E72" s="29">
        <f>Measurements_Results!D86</f>
        <v>95.73031755469539</v>
      </c>
      <c r="F72" s="45">
        <f>Calibration_data!C$17</f>
        <v>4.8056311097074147</v>
      </c>
      <c r="G72" s="31">
        <f t="shared" si="5"/>
        <v>14.079553471901047</v>
      </c>
      <c r="H72" s="37"/>
      <c r="I72" s="156"/>
      <c r="J72" s="156"/>
      <c r="K72" s="156"/>
      <c r="L72" s="156"/>
      <c r="M72" s="156"/>
      <c r="N72" s="182"/>
      <c r="O72" s="183"/>
      <c r="P72" s="182"/>
      <c r="Q72" s="156"/>
      <c r="R72" s="156"/>
      <c r="S72" s="156"/>
    </row>
    <row r="73" spans="2:19">
      <c r="B73" s="23" t="s">
        <v>30</v>
      </c>
      <c r="C73" s="32">
        <v>34</v>
      </c>
      <c r="D73" s="120">
        <f t="shared" si="3"/>
        <v>5.96E-2</v>
      </c>
      <c r="E73" s="29">
        <f>Measurements_Results!D89</f>
        <v>94.357377049180329</v>
      </c>
      <c r="F73" s="45">
        <f>Calibration_data!C$20</f>
        <v>5.4815931921816272</v>
      </c>
      <c r="G73" s="31">
        <f t="shared" si="5"/>
        <v>16.786504992059271</v>
      </c>
      <c r="H73" s="37"/>
      <c r="I73" s="156"/>
      <c r="J73" s="156"/>
      <c r="K73" s="156"/>
      <c r="L73" s="156"/>
      <c r="M73" s="156"/>
      <c r="N73" s="182"/>
      <c r="O73" s="183"/>
      <c r="P73" s="182"/>
      <c r="Q73" s="156"/>
      <c r="R73" s="156"/>
      <c r="S73" s="156"/>
    </row>
    <row r="74" spans="2:19">
      <c r="B74" s="23" t="s">
        <v>31</v>
      </c>
      <c r="C74" s="32">
        <v>34</v>
      </c>
      <c r="D74" s="120">
        <f t="shared" si="3"/>
        <v>5.96E-2</v>
      </c>
      <c r="E74" s="29">
        <f>Measurements_Results!D90</f>
        <v>96.1426229508197</v>
      </c>
      <c r="F74" s="45">
        <f>Calibration_data!C$21</f>
        <v>5.4815931921816272</v>
      </c>
      <c r="G74" s="31">
        <f t="shared" si="5"/>
        <v>16.460824876981476</v>
      </c>
      <c r="H74" s="37"/>
      <c r="I74" s="156"/>
      <c r="J74" s="156"/>
      <c r="K74" s="156"/>
      <c r="L74" s="156"/>
      <c r="M74" s="156"/>
      <c r="N74" s="156"/>
      <c r="O74" s="183"/>
      <c r="P74" s="182"/>
      <c r="Q74" s="156"/>
      <c r="R74" s="156"/>
      <c r="S74" s="156"/>
    </row>
    <row r="75" spans="2:19" ht="15.75" thickBot="1">
      <c r="B75" s="24" t="s">
        <v>10</v>
      </c>
      <c r="C75" s="51">
        <v>34</v>
      </c>
      <c r="D75" s="121">
        <f t="shared" si="3"/>
        <v>0.11660000000000001</v>
      </c>
      <c r="E75" s="131">
        <f>Measurements_Results!D96</f>
        <v>15.195964907347523</v>
      </c>
      <c r="F75" s="147">
        <f>Calibration_data!C$27</f>
        <v>3.5441397054325758</v>
      </c>
      <c r="G75" s="143">
        <f t="shared" si="5"/>
        <v>29.712368537827491</v>
      </c>
      <c r="H75" s="37"/>
      <c r="I75" s="156"/>
      <c r="J75" s="156"/>
      <c r="K75" s="156"/>
      <c r="L75" s="182"/>
      <c r="M75" s="182"/>
      <c r="N75" s="182"/>
      <c r="O75" s="183"/>
      <c r="P75" s="182"/>
      <c r="Q75" s="156"/>
      <c r="R75" s="156"/>
      <c r="S75" s="156"/>
    </row>
    <row r="76" spans="2:19">
      <c r="B76" s="37"/>
      <c r="C76" s="37"/>
      <c r="D76" s="37"/>
      <c r="E76" s="37"/>
      <c r="F76" s="37"/>
      <c r="G76" s="37"/>
      <c r="H76" s="37"/>
      <c r="I76" s="156"/>
      <c r="J76" s="156"/>
      <c r="K76" s="156"/>
      <c r="L76" s="182"/>
      <c r="M76" s="182"/>
      <c r="N76" s="182"/>
      <c r="O76" s="183"/>
      <c r="P76" s="182"/>
      <c r="Q76" s="156"/>
      <c r="R76" s="156"/>
      <c r="S76" s="156"/>
    </row>
    <row r="77" spans="2:19">
      <c r="B77" s="50" t="s">
        <v>75</v>
      </c>
      <c r="E77" t="str">
        <f>Measurements_Results!F99</f>
        <v>AVG 10 min - model case 4 - 13:50-14:00</v>
      </c>
      <c r="H77" s="37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</row>
    <row r="78" spans="2:19" ht="15.75" thickBot="1">
      <c r="E78" t="str">
        <f>Measurements_Results!F100</f>
        <v>no heating seat, ventilation</v>
      </c>
      <c r="H78" s="37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</row>
    <row r="79" spans="2:19" ht="15.75" thickBot="1">
      <c r="B79" s="17" t="s">
        <v>14</v>
      </c>
      <c r="C79" s="18"/>
      <c r="D79" s="18"/>
      <c r="E79" s="18"/>
      <c r="F79" s="18"/>
      <c r="G79" s="19"/>
      <c r="H79" s="37"/>
      <c r="I79" s="156"/>
      <c r="J79" s="156"/>
      <c r="K79" s="156"/>
      <c r="L79" s="156"/>
      <c r="M79" s="156"/>
      <c r="N79" s="182"/>
      <c r="O79" s="183"/>
      <c r="P79" s="182"/>
      <c r="Q79" s="156"/>
      <c r="R79" s="156"/>
      <c r="S79" s="156"/>
    </row>
    <row r="80" spans="2:19" ht="15.75" thickBot="1">
      <c r="B80" s="20" t="s">
        <v>15</v>
      </c>
      <c r="C80" s="129" t="s">
        <v>12</v>
      </c>
      <c r="D80" s="119" t="s">
        <v>145</v>
      </c>
      <c r="E80" s="119" t="s">
        <v>13</v>
      </c>
      <c r="F80" s="119" t="s">
        <v>146</v>
      </c>
      <c r="G80" s="130" t="s">
        <v>11</v>
      </c>
      <c r="H80" s="37"/>
      <c r="I80" s="156"/>
      <c r="J80" s="156"/>
      <c r="K80" s="156"/>
      <c r="L80" s="156"/>
      <c r="M80" s="156"/>
      <c r="N80" s="182"/>
      <c r="O80" s="183"/>
      <c r="P80" s="182"/>
      <c r="Q80" s="156"/>
      <c r="R80" s="156"/>
      <c r="S80" s="156"/>
    </row>
    <row r="81" spans="2:19">
      <c r="B81" s="22" t="s">
        <v>6</v>
      </c>
      <c r="C81" s="43">
        <v>34</v>
      </c>
      <c r="D81" s="127">
        <f>SUM(D82:D99)</f>
        <v>1.7702000000000002</v>
      </c>
      <c r="E81" s="144">
        <f>(D82*E82+D83*E83+D84*E84+D85*E85+D86*E86+D87*E87+D88*E88+D89*E89+D90*E90+D91*E91+D92*E92+D93*E93+D94*E94+D95*E95+D96*E96+D97*E97+D98*E98+D99*E99)/$D$6</f>
        <v>78.776820531532053</v>
      </c>
      <c r="F81" s="44">
        <f>(F82*D82+F83*D83+F84*D84+F85*D85+F86*D86+F87*D87+F88*D88+F89*D89+F90*D90+F91*D91+F92*D92+F93*D93+F94*D94+F95*D95+F96*D96+F97*D97+F98*D98+D99*F99)/D81</f>
        <v>4.4221433775723815</v>
      </c>
      <c r="G81" s="30">
        <f>C81-E81/F81</f>
        <v>16.185828498672951</v>
      </c>
      <c r="H81" s="37"/>
      <c r="I81" s="156"/>
      <c r="J81" s="156"/>
      <c r="K81" s="156"/>
      <c r="L81" s="156"/>
      <c r="M81" s="156"/>
      <c r="N81" s="182"/>
      <c r="O81" s="183"/>
      <c r="P81" s="182"/>
      <c r="Q81" s="156"/>
      <c r="R81" s="156"/>
      <c r="S81" s="156"/>
    </row>
    <row r="82" spans="2:19">
      <c r="B82" s="23" t="s">
        <v>7</v>
      </c>
      <c r="C82" s="32">
        <v>34</v>
      </c>
      <c r="D82" s="120">
        <f>D7</f>
        <v>9.3899999999999997E-2</v>
      </c>
      <c r="E82" s="29">
        <f>Measurements_Results!D125</f>
        <v>84.285245901639371</v>
      </c>
      <c r="F82" s="45">
        <f>Calibration_data!C$24</f>
        <v>4.9060874457078949</v>
      </c>
      <c r="G82" s="31">
        <f>C82-E82/F82</f>
        <v>16.820272399470465</v>
      </c>
      <c r="H82" s="37"/>
      <c r="N82" s="2"/>
      <c r="O82" s="1"/>
      <c r="P82" s="2"/>
    </row>
    <row r="83" spans="2:19">
      <c r="B83" s="23" t="s">
        <v>8</v>
      </c>
      <c r="C83" s="32">
        <v>34</v>
      </c>
      <c r="D83" s="120">
        <f t="shared" ref="D83:D99" si="6">D8</f>
        <v>4.36E-2</v>
      </c>
      <c r="E83" s="29">
        <f>Measurements_Results!D120</f>
        <v>155.73934426229505</v>
      </c>
      <c r="F83" s="45">
        <f>Calibration_data!C$19</f>
        <v>9.4160557915712282</v>
      </c>
      <c r="G83" s="31">
        <f t="shared" ref="G83:G85" si="7">C83-E83/F83</f>
        <v>17.46023561142183</v>
      </c>
      <c r="H83" s="37"/>
      <c r="N83" s="2"/>
      <c r="O83" s="1"/>
      <c r="P83" s="2"/>
    </row>
    <row r="84" spans="2:19">
      <c r="B84" s="23" t="s">
        <v>9</v>
      </c>
      <c r="C84" s="32">
        <v>34</v>
      </c>
      <c r="D84" s="120">
        <f t="shared" si="6"/>
        <v>0.19390000000000002</v>
      </c>
      <c r="E84" s="29">
        <f>Measurements_Results!D119</f>
        <v>59.077035652989956</v>
      </c>
      <c r="F84" s="45">
        <f>Calibration_data!C$18</f>
        <v>3.2812846402484164</v>
      </c>
      <c r="G84" s="31">
        <f t="shared" si="7"/>
        <v>15.995760157973553</v>
      </c>
      <c r="H84" s="37"/>
      <c r="N84" s="2"/>
      <c r="O84" s="1"/>
      <c r="P84" s="2"/>
    </row>
    <row r="85" spans="2:19">
      <c r="B85" s="23" t="s">
        <v>33</v>
      </c>
      <c r="C85" s="32">
        <v>34</v>
      </c>
      <c r="D85" s="120">
        <f t="shared" si="6"/>
        <v>0.14269999999999999</v>
      </c>
      <c r="E85" s="29">
        <f>Measurements_Results!D116</f>
        <v>42.691043918802499</v>
      </c>
      <c r="F85" s="45">
        <f>Calibration_data!C$15</f>
        <v>3.5899827560085669</v>
      </c>
      <c r="G85" s="31">
        <f t="shared" si="7"/>
        <v>22.108287192368724</v>
      </c>
      <c r="H85" s="37"/>
      <c r="N85" s="2"/>
      <c r="O85" s="1"/>
      <c r="P85" s="2"/>
    </row>
    <row r="86" spans="2:19">
      <c r="B86" s="23" t="s">
        <v>32</v>
      </c>
      <c r="C86" s="32">
        <v>34</v>
      </c>
      <c r="D86" s="120">
        <f t="shared" si="6"/>
        <v>9.7099999999999992E-2</v>
      </c>
      <c r="E86" s="29">
        <f>Measurements_Results!D115</f>
        <v>37.209807364386897</v>
      </c>
      <c r="F86" s="45">
        <f>Calibration_data!C$14</f>
        <v>2.6111045967221411</v>
      </c>
      <c r="G86" s="31">
        <f>C86-E86/F86</f>
        <v>19.749399924040439</v>
      </c>
      <c r="H86" s="37"/>
      <c r="N86" s="2"/>
      <c r="O86" s="1"/>
      <c r="P86" s="2"/>
    </row>
    <row r="87" spans="2:19">
      <c r="B87" s="52" t="s">
        <v>21</v>
      </c>
      <c r="C87" s="32">
        <v>34</v>
      </c>
      <c r="D87" s="120">
        <f t="shared" si="6"/>
        <v>8.3600000000000008E-2</v>
      </c>
      <c r="E87" s="29">
        <f>Measurements_Results!D113</f>
        <v>55.487738253980702</v>
      </c>
      <c r="F87" s="45">
        <f>Calibration_data!C$12</f>
        <v>3.4845233700774361</v>
      </c>
      <c r="G87" s="31">
        <f t="shared" ref="G87:G99" si="8">C87-E87/F87</f>
        <v>18.075946015897259</v>
      </c>
      <c r="H87" s="37"/>
      <c r="N87" s="2"/>
      <c r="O87" s="1"/>
      <c r="P87" s="2"/>
    </row>
    <row r="88" spans="2:19">
      <c r="B88" s="52" t="s">
        <v>20</v>
      </c>
      <c r="C88" s="32">
        <v>34</v>
      </c>
      <c r="D88" s="120">
        <f t="shared" si="6"/>
        <v>8.3600000000000008E-2</v>
      </c>
      <c r="E88" s="29">
        <f>Measurements_Results!D114</f>
        <v>62.759841948388107</v>
      </c>
      <c r="F88" s="45">
        <f>Calibration_data!C$13</f>
        <v>3.4845233700774361</v>
      </c>
      <c r="G88" s="31">
        <f t="shared" si="8"/>
        <v>15.988973732440943</v>
      </c>
      <c r="H88" s="37"/>
      <c r="N88" s="2"/>
      <c r="O88" s="1"/>
      <c r="P88" s="2"/>
    </row>
    <row r="89" spans="2:19">
      <c r="B89" s="52" t="s">
        <v>22</v>
      </c>
      <c r="C89" s="32">
        <v>34</v>
      </c>
      <c r="D89" s="120">
        <f t="shared" si="6"/>
        <v>6.4799999999999996E-2</v>
      </c>
      <c r="E89" s="29">
        <f>Measurements_Results!D111</f>
        <v>84.354644808743174</v>
      </c>
      <c r="F89" s="45">
        <f>Calibration_data!C$10</f>
        <v>4.2867797576102404</v>
      </c>
      <c r="G89" s="31">
        <f t="shared" si="8"/>
        <v>14.322141659134704</v>
      </c>
      <c r="H89" s="37"/>
      <c r="N89" s="2"/>
      <c r="O89" s="1"/>
      <c r="P89" s="2"/>
    </row>
    <row r="90" spans="2:19">
      <c r="B90" s="52" t="s">
        <v>23</v>
      </c>
      <c r="C90" s="32">
        <v>34</v>
      </c>
      <c r="D90" s="120">
        <f t="shared" si="6"/>
        <v>6.4799999999999996E-2</v>
      </c>
      <c r="E90" s="29">
        <f>Measurements_Results!D112</f>
        <v>104.48803885853067</v>
      </c>
      <c r="F90" s="45">
        <f>Calibration_data!C$11</f>
        <v>4.2867797576102404</v>
      </c>
      <c r="G90" s="31">
        <f t="shared" si="8"/>
        <v>9.6255173424678517</v>
      </c>
      <c r="H90" s="37"/>
      <c r="N90" s="2"/>
      <c r="O90" s="1"/>
      <c r="P90" s="2"/>
    </row>
    <row r="91" spans="2:19">
      <c r="B91" s="23" t="s">
        <v>24</v>
      </c>
      <c r="C91" s="32">
        <v>34</v>
      </c>
      <c r="D91" s="120">
        <f t="shared" si="6"/>
        <v>4.6100000000000002E-2</v>
      </c>
      <c r="E91" s="29">
        <f>Measurements_Results!D123</f>
        <v>182.97868852459015</v>
      </c>
      <c r="F91" s="45">
        <f>Calibration_data!C$22</f>
        <v>8.3832884118391267</v>
      </c>
      <c r="G91" s="31">
        <f t="shared" si="8"/>
        <v>12.173399323088745</v>
      </c>
      <c r="H91" s="37"/>
      <c r="N91" s="2"/>
      <c r="O91" s="1"/>
      <c r="P91" s="2"/>
    </row>
    <row r="92" spans="2:19">
      <c r="B92" s="23" t="s">
        <v>25</v>
      </c>
      <c r="C92" s="32">
        <v>34</v>
      </c>
      <c r="D92" s="120">
        <f t="shared" si="6"/>
        <v>4.6100000000000002E-2</v>
      </c>
      <c r="E92" s="29">
        <f>Measurements_Results!D124</f>
        <v>169.08852459016393</v>
      </c>
      <c r="F92" s="45">
        <f>Calibration_data!C$23</f>
        <v>8.3832884118391267</v>
      </c>
      <c r="G92" s="31">
        <f t="shared" si="8"/>
        <v>13.830286603121976</v>
      </c>
      <c r="H92" s="37"/>
      <c r="N92" s="2"/>
      <c r="O92" s="1"/>
      <c r="P92" s="2"/>
    </row>
    <row r="93" spans="2:19">
      <c r="B93" s="23" t="s">
        <v>136</v>
      </c>
      <c r="C93" s="32">
        <v>34</v>
      </c>
      <c r="D93" s="120">
        <f t="shared" si="6"/>
        <v>0.152</v>
      </c>
      <c r="E93" s="29">
        <f>Measurements_Results!D126</f>
        <v>80.667333908541849</v>
      </c>
      <c r="F93" s="45">
        <f>Calibration_data!C$25</f>
        <v>4.2057052510085828</v>
      </c>
      <c r="G93" s="31">
        <f t="shared" si="8"/>
        <v>14.819546522144705</v>
      </c>
      <c r="H93" s="37"/>
      <c r="N93" s="2"/>
      <c r="O93" s="1"/>
      <c r="P93" s="2"/>
    </row>
    <row r="94" spans="2:19">
      <c r="B94" s="23" t="s">
        <v>137</v>
      </c>
      <c r="C94" s="32">
        <v>34</v>
      </c>
      <c r="D94" s="120">
        <f t="shared" si="6"/>
        <v>0.152</v>
      </c>
      <c r="E94" s="29">
        <f>Measurements_Results!D127</f>
        <v>72.160681622087992</v>
      </c>
      <c r="F94" s="45">
        <f>Calibration_data!C$26</f>
        <v>4.2057052510085828</v>
      </c>
      <c r="G94" s="31">
        <f t="shared" si="8"/>
        <v>16.842192375515872</v>
      </c>
      <c r="H94" s="37"/>
      <c r="N94" s="2"/>
      <c r="O94" s="1"/>
      <c r="P94" s="2"/>
    </row>
    <row r="95" spans="2:19">
      <c r="B95" s="23" t="s">
        <v>28</v>
      </c>
      <c r="C95" s="32">
        <v>34</v>
      </c>
      <c r="D95" s="120">
        <f t="shared" si="6"/>
        <v>0.1351</v>
      </c>
      <c r="E95" s="29">
        <f>Measurements_Results!D117</f>
        <v>100.17355935494047</v>
      </c>
      <c r="F95" s="45">
        <f>Calibration_data!C$16</f>
        <v>4.8056311097074147</v>
      </c>
      <c r="G95" s="31">
        <f t="shared" si="8"/>
        <v>13.154962778439433</v>
      </c>
      <c r="H95" s="37"/>
      <c r="N95" s="2"/>
      <c r="O95" s="1"/>
      <c r="P95" s="2"/>
    </row>
    <row r="96" spans="2:19">
      <c r="B96" s="23" t="s">
        <v>29</v>
      </c>
      <c r="C96" s="32">
        <v>34</v>
      </c>
      <c r="D96" s="120">
        <f t="shared" si="6"/>
        <v>0.1351</v>
      </c>
      <c r="E96" s="29">
        <f>Measurements_Results!D118</f>
        <v>96.43389960078143</v>
      </c>
      <c r="F96" s="45">
        <f>Calibration_data!C$17</f>
        <v>4.8056311097074147</v>
      </c>
      <c r="G96" s="31">
        <f t="shared" si="8"/>
        <v>13.933145637004024</v>
      </c>
      <c r="H96" s="37"/>
      <c r="N96" s="2"/>
      <c r="O96" s="1"/>
      <c r="P96" s="2"/>
    </row>
    <row r="97" spans="2:16">
      <c r="B97" s="23" t="s">
        <v>30</v>
      </c>
      <c r="C97" s="32">
        <v>34</v>
      </c>
      <c r="D97" s="120">
        <f t="shared" si="6"/>
        <v>5.96E-2</v>
      </c>
      <c r="E97" s="29">
        <f>Measurements_Results!D121</f>
        <v>94.30655737704916</v>
      </c>
      <c r="F97" s="45">
        <f>Calibration_data!C$20</f>
        <v>5.4815931921816272</v>
      </c>
      <c r="G97" s="31">
        <f t="shared" si="8"/>
        <v>16.795775959522462</v>
      </c>
      <c r="H97" s="37"/>
      <c r="N97" s="2"/>
      <c r="O97" s="1"/>
      <c r="P97" s="2"/>
    </row>
    <row r="98" spans="2:16">
      <c r="B98" s="23" t="s">
        <v>31</v>
      </c>
      <c r="C98" s="32">
        <v>34</v>
      </c>
      <c r="D98" s="120">
        <f t="shared" si="6"/>
        <v>5.96E-2</v>
      </c>
      <c r="E98" s="29">
        <f>Measurements_Results!D122</f>
        <v>94.398360655737704</v>
      </c>
      <c r="F98" s="45">
        <f>Calibration_data!C$21</f>
        <v>5.4815931921816272</v>
      </c>
      <c r="G98" s="31">
        <f t="shared" si="8"/>
        <v>16.779028405395408</v>
      </c>
      <c r="H98" s="37"/>
      <c r="N98" s="2"/>
      <c r="O98" s="1"/>
      <c r="P98" s="2"/>
    </row>
    <row r="99" spans="2:16" ht="15.75" thickBot="1">
      <c r="B99" s="24" t="s">
        <v>10</v>
      </c>
      <c r="C99" s="51">
        <v>34</v>
      </c>
      <c r="D99" s="121">
        <f t="shared" si="6"/>
        <v>0.11660000000000001</v>
      </c>
      <c r="E99" s="131">
        <f>Measurements_Results!D128</f>
        <v>35.976371509715136</v>
      </c>
      <c r="F99" s="147">
        <f>Calibration_data!C$27</f>
        <v>3.5441397054325758</v>
      </c>
      <c r="G99" s="143">
        <f t="shared" si="8"/>
        <v>23.849053790241577</v>
      </c>
      <c r="H99" s="37"/>
      <c r="N99" s="3"/>
      <c r="O99" s="1"/>
      <c r="P99" s="2"/>
    </row>
    <row r="100" spans="2:16">
      <c r="B100" s="46"/>
      <c r="C100" s="37"/>
      <c r="D100" s="37"/>
      <c r="E100" s="37"/>
      <c r="F100" s="47"/>
      <c r="G100" s="47"/>
      <c r="H100" s="37"/>
      <c r="L100" s="2"/>
      <c r="M100" s="2"/>
      <c r="N100" s="2"/>
      <c r="O100" s="1"/>
      <c r="P100" s="2"/>
    </row>
    <row r="101" spans="2:16">
      <c r="B101" s="37"/>
      <c r="C101" s="37"/>
      <c r="D101" s="37"/>
      <c r="E101" s="37"/>
      <c r="F101" s="37"/>
      <c r="G101" s="37"/>
      <c r="H101" s="37"/>
      <c r="L101" s="2"/>
      <c r="M101" s="2"/>
      <c r="N101" s="2"/>
      <c r="O101" s="1"/>
      <c r="P101" s="2"/>
    </row>
    <row r="102" spans="2:16">
      <c r="B102" s="57"/>
      <c r="C102" s="37"/>
      <c r="D102" s="37"/>
      <c r="E102" s="37"/>
      <c r="F102" s="37"/>
      <c r="G102" s="37"/>
      <c r="H102" s="37"/>
    </row>
    <row r="103" spans="2:16">
      <c r="B103" s="37"/>
      <c r="C103" s="37"/>
      <c r="D103" s="37"/>
      <c r="E103" s="37"/>
      <c r="F103" s="37"/>
      <c r="G103" s="37"/>
      <c r="H103" s="37"/>
    </row>
    <row r="104" spans="2:16">
      <c r="B104" s="46"/>
      <c r="C104" s="37"/>
      <c r="D104" s="37"/>
      <c r="E104" s="37"/>
      <c r="F104" s="37"/>
      <c r="G104" s="37"/>
      <c r="H104" s="37"/>
    </row>
    <row r="105" spans="2:16">
      <c r="B105" s="37"/>
      <c r="C105" s="37"/>
      <c r="D105" s="37"/>
      <c r="E105" s="37"/>
      <c r="F105" s="37"/>
      <c r="G105" s="37"/>
      <c r="H105" s="40"/>
    </row>
    <row r="106" spans="2:16">
      <c r="B106" s="37"/>
      <c r="C106" s="54"/>
      <c r="D106" s="54"/>
      <c r="E106" s="40"/>
      <c r="F106" s="40"/>
      <c r="G106" s="49"/>
      <c r="H106" s="37"/>
    </row>
    <row r="107" spans="2:16">
      <c r="B107" s="37"/>
      <c r="C107" s="54"/>
      <c r="D107" s="54"/>
      <c r="E107" s="40"/>
      <c r="F107" s="40"/>
      <c r="G107" s="49"/>
      <c r="H107" s="40"/>
    </row>
    <row r="108" spans="2:16">
      <c r="B108" s="37"/>
      <c r="C108" s="54"/>
      <c r="D108" s="54"/>
      <c r="E108" s="40"/>
      <c r="F108" s="40"/>
      <c r="G108" s="49"/>
      <c r="H108" s="40"/>
    </row>
    <row r="109" spans="2:16">
      <c r="B109" s="37"/>
      <c r="C109" s="54"/>
      <c r="D109" s="54"/>
      <c r="E109" s="40"/>
      <c r="F109" s="40"/>
      <c r="G109" s="49"/>
      <c r="H109" s="40"/>
    </row>
    <row r="110" spans="2:16">
      <c r="B110" s="37"/>
      <c r="C110" s="54"/>
      <c r="D110" s="54"/>
      <c r="E110" s="40"/>
      <c r="F110" s="40"/>
      <c r="G110" s="49"/>
      <c r="H110" s="40"/>
    </row>
    <row r="111" spans="2:16">
      <c r="B111" s="37"/>
      <c r="C111" s="54"/>
      <c r="D111" s="54"/>
      <c r="E111" s="40"/>
      <c r="F111" s="40"/>
      <c r="G111" s="49"/>
      <c r="H111" s="40"/>
    </row>
    <row r="112" spans="2:16">
      <c r="B112" s="37"/>
      <c r="C112" s="54"/>
      <c r="D112" s="54"/>
      <c r="E112" s="40"/>
      <c r="F112" s="40"/>
      <c r="G112" s="49"/>
      <c r="H112" s="40"/>
    </row>
    <row r="113" spans="2:8">
      <c r="B113" s="37"/>
      <c r="C113" s="54"/>
      <c r="D113" s="54"/>
      <c r="E113" s="40"/>
      <c r="F113" s="40"/>
      <c r="G113" s="49"/>
      <c r="H113" s="40"/>
    </row>
    <row r="114" spans="2:8">
      <c r="B114" s="37"/>
      <c r="C114" s="54"/>
      <c r="D114" s="54"/>
      <c r="E114" s="40"/>
      <c r="F114" s="40"/>
      <c r="G114" s="49"/>
      <c r="H114" s="40"/>
    </row>
    <row r="115" spans="2:8">
      <c r="B115" s="37"/>
      <c r="C115" s="54"/>
      <c r="D115" s="54"/>
      <c r="E115" s="40"/>
      <c r="F115" s="40"/>
      <c r="G115" s="49"/>
      <c r="H115" s="40"/>
    </row>
    <row r="116" spans="2:8">
      <c r="B116" s="37"/>
      <c r="C116" s="54"/>
      <c r="D116" s="54"/>
      <c r="E116" s="40"/>
      <c r="F116" s="40"/>
      <c r="G116" s="49"/>
      <c r="H116" s="40"/>
    </row>
    <row r="117" spans="2:8">
      <c r="B117" s="37"/>
      <c r="C117" s="54"/>
      <c r="D117" s="54"/>
      <c r="E117" s="40"/>
      <c r="F117" s="40"/>
      <c r="G117" s="49"/>
      <c r="H117" s="40"/>
    </row>
    <row r="118" spans="2:8">
      <c r="B118" s="37"/>
      <c r="C118" s="54"/>
      <c r="D118" s="54"/>
      <c r="E118" s="40"/>
      <c r="F118" s="40"/>
      <c r="G118" s="49"/>
      <c r="H118" s="40"/>
    </row>
    <row r="119" spans="2:8">
      <c r="B119" s="37"/>
      <c r="C119" s="54"/>
      <c r="D119" s="54"/>
      <c r="E119" s="40"/>
      <c r="F119" s="40"/>
      <c r="G119" s="49"/>
      <c r="H119" s="40"/>
    </row>
    <row r="120" spans="2:8">
      <c r="B120" s="37"/>
      <c r="C120" s="54"/>
      <c r="D120" s="54"/>
      <c r="E120" s="40"/>
      <c r="F120" s="40"/>
      <c r="G120" s="49"/>
      <c r="H120" s="40"/>
    </row>
    <row r="121" spans="2:8">
      <c r="B121" s="37"/>
      <c r="C121" s="54"/>
      <c r="D121" s="54"/>
      <c r="E121" s="40"/>
      <c r="F121" s="40"/>
      <c r="G121" s="49"/>
      <c r="H121" s="40"/>
    </row>
    <row r="122" spans="2:8">
      <c r="B122" s="37"/>
      <c r="C122" s="54"/>
      <c r="D122" s="54"/>
      <c r="E122" s="40"/>
      <c r="F122" s="40"/>
      <c r="G122" s="49"/>
      <c r="H122" s="40"/>
    </row>
    <row r="123" spans="2:8">
      <c r="B123" s="37"/>
      <c r="C123" s="54"/>
      <c r="D123" s="54"/>
      <c r="E123" s="40"/>
      <c r="F123" s="40"/>
      <c r="G123" s="49"/>
      <c r="H123" s="40"/>
    </row>
    <row r="124" spans="2:8">
      <c r="B124" s="37"/>
      <c r="C124" s="54"/>
      <c r="D124" s="54"/>
      <c r="E124" s="54"/>
      <c r="F124" s="54"/>
      <c r="G124" s="54"/>
      <c r="H124" s="40"/>
    </row>
    <row r="125" spans="2:8">
      <c r="B125" s="46"/>
      <c r="C125" s="37"/>
      <c r="D125" s="37"/>
      <c r="E125" s="37"/>
      <c r="F125" s="47"/>
      <c r="G125" s="47"/>
      <c r="H125" s="37"/>
    </row>
    <row r="126" spans="2:8">
      <c r="B126" s="37"/>
      <c r="C126" s="37"/>
      <c r="D126" s="37"/>
      <c r="E126" s="37"/>
      <c r="F126" s="37"/>
      <c r="G126" s="37"/>
      <c r="H126" s="37"/>
    </row>
    <row r="127" spans="2:8">
      <c r="B127" s="37"/>
      <c r="C127" s="37"/>
      <c r="D127" s="37"/>
      <c r="E127" s="37"/>
      <c r="F127" s="48"/>
      <c r="G127" s="49"/>
      <c r="H127" s="37"/>
    </row>
    <row r="128" spans="2:8">
      <c r="B128" s="57"/>
      <c r="C128" s="37"/>
      <c r="D128" s="37"/>
      <c r="E128" s="37"/>
      <c r="F128" s="37"/>
      <c r="G128" s="37"/>
      <c r="H128" s="37"/>
    </row>
    <row r="129" spans="2:8">
      <c r="B129" s="37"/>
      <c r="C129" s="37"/>
      <c r="D129" s="37"/>
      <c r="E129" s="37"/>
      <c r="F129" s="37"/>
      <c r="G129" s="37"/>
      <c r="H129" s="37"/>
    </row>
    <row r="130" spans="2:8">
      <c r="B130" s="46"/>
      <c r="C130" s="37"/>
      <c r="D130" s="37"/>
      <c r="E130" s="37"/>
      <c r="F130" s="37"/>
      <c r="G130" s="37"/>
      <c r="H130" s="37"/>
    </row>
    <row r="131" spans="2:8">
      <c r="B131" s="37"/>
      <c r="C131" s="37"/>
      <c r="D131" s="37"/>
      <c r="E131" s="37"/>
      <c r="F131" s="37"/>
      <c r="G131" s="37"/>
      <c r="H131" s="37"/>
    </row>
    <row r="132" spans="2:8">
      <c r="B132" s="37"/>
      <c r="C132" s="54"/>
      <c r="D132" s="54"/>
      <c r="E132" s="40"/>
      <c r="F132" s="40"/>
      <c r="G132" s="49"/>
      <c r="H132" s="37"/>
    </row>
    <row r="133" spans="2:8">
      <c r="B133" s="37"/>
      <c r="C133" s="54"/>
      <c r="D133" s="54"/>
      <c r="E133" s="40"/>
      <c r="F133" s="40"/>
      <c r="G133" s="49"/>
      <c r="H133" s="37"/>
    </row>
    <row r="134" spans="2:8">
      <c r="B134" s="37"/>
      <c r="C134" s="54"/>
      <c r="D134" s="54"/>
      <c r="E134" s="40"/>
      <c r="F134" s="40"/>
      <c r="G134" s="49"/>
      <c r="H134" s="37"/>
    </row>
    <row r="135" spans="2:8">
      <c r="B135" s="37"/>
      <c r="C135" s="54"/>
      <c r="D135" s="54"/>
      <c r="E135" s="40"/>
      <c r="F135" s="40"/>
      <c r="G135" s="49"/>
      <c r="H135" s="37"/>
    </row>
    <row r="136" spans="2:8">
      <c r="B136" s="37"/>
      <c r="C136" s="54"/>
      <c r="D136" s="54"/>
      <c r="E136" s="40"/>
      <c r="F136" s="40"/>
      <c r="G136" s="49"/>
      <c r="H136" s="37"/>
    </row>
    <row r="137" spans="2:8">
      <c r="B137" s="37"/>
      <c r="C137" s="54"/>
      <c r="D137" s="54"/>
      <c r="E137" s="40"/>
      <c r="F137" s="40"/>
      <c r="G137" s="49"/>
      <c r="H137" s="37"/>
    </row>
    <row r="138" spans="2:8">
      <c r="B138" s="37"/>
      <c r="C138" s="54"/>
      <c r="D138" s="54"/>
      <c r="E138" s="40"/>
      <c r="F138" s="40"/>
      <c r="G138" s="49"/>
      <c r="H138" s="37"/>
    </row>
    <row r="139" spans="2:8">
      <c r="B139" s="37"/>
      <c r="C139" s="54"/>
      <c r="D139" s="54"/>
      <c r="E139" s="40"/>
      <c r="F139" s="40"/>
      <c r="G139" s="49"/>
      <c r="H139" s="37"/>
    </row>
    <row r="140" spans="2:8">
      <c r="B140" s="37"/>
      <c r="C140" s="54"/>
      <c r="D140" s="54"/>
      <c r="E140" s="40"/>
      <c r="F140" s="40"/>
      <c r="G140" s="49"/>
      <c r="H140" s="37"/>
    </row>
    <row r="141" spans="2:8">
      <c r="B141" s="37"/>
      <c r="C141" s="54"/>
      <c r="D141" s="54"/>
      <c r="E141" s="40"/>
      <c r="F141" s="40"/>
      <c r="G141" s="49"/>
      <c r="H141" s="37"/>
    </row>
    <row r="142" spans="2:8">
      <c r="B142" s="37"/>
      <c r="C142" s="54"/>
      <c r="D142" s="54"/>
      <c r="E142" s="40"/>
      <c r="F142" s="40"/>
      <c r="G142" s="49"/>
      <c r="H142" s="37"/>
    </row>
    <row r="143" spans="2:8">
      <c r="B143" s="37"/>
      <c r="C143" s="54"/>
      <c r="D143" s="54"/>
      <c r="E143" s="40"/>
      <c r="F143" s="40"/>
      <c r="G143" s="49"/>
      <c r="H143" s="37"/>
    </row>
    <row r="144" spans="2:8">
      <c r="B144" s="37"/>
      <c r="C144" s="54"/>
      <c r="D144" s="54"/>
      <c r="E144" s="40"/>
      <c r="F144" s="40"/>
      <c r="G144" s="49"/>
      <c r="H144" s="37"/>
    </row>
    <row r="145" spans="2:8">
      <c r="B145" s="37"/>
      <c r="C145" s="54"/>
      <c r="D145" s="54"/>
      <c r="E145" s="40"/>
      <c r="F145" s="40"/>
      <c r="G145" s="49"/>
      <c r="H145" s="37"/>
    </row>
    <row r="146" spans="2:8">
      <c r="B146" s="37"/>
      <c r="C146" s="54"/>
      <c r="D146" s="54"/>
      <c r="E146" s="40"/>
      <c r="F146" s="40"/>
      <c r="G146" s="49"/>
      <c r="H146" s="37"/>
    </row>
    <row r="147" spans="2:8">
      <c r="B147" s="37"/>
      <c r="C147" s="54"/>
      <c r="D147" s="54"/>
      <c r="E147" s="40"/>
      <c r="F147" s="40"/>
      <c r="G147" s="49"/>
      <c r="H147" s="37"/>
    </row>
    <row r="148" spans="2:8">
      <c r="B148" s="37"/>
      <c r="C148" s="54"/>
      <c r="D148" s="54"/>
      <c r="E148" s="40"/>
      <c r="F148" s="40"/>
      <c r="G148" s="49"/>
      <c r="H148" s="37"/>
    </row>
    <row r="149" spans="2:8">
      <c r="B149" s="37"/>
      <c r="C149" s="54"/>
      <c r="D149" s="54"/>
      <c r="E149" s="40"/>
      <c r="F149" s="40"/>
      <c r="G149" s="49"/>
      <c r="H149" s="37"/>
    </row>
    <row r="150" spans="2:8">
      <c r="B150" s="37"/>
      <c r="C150" s="54"/>
      <c r="D150" s="54"/>
      <c r="E150" s="54"/>
      <c r="F150" s="54"/>
      <c r="G150" s="54"/>
      <c r="H150" s="37"/>
    </row>
    <row r="151" spans="2:8">
      <c r="B151" s="46"/>
      <c r="C151" s="37"/>
      <c r="D151" s="37"/>
      <c r="E151" s="37"/>
      <c r="F151" s="47"/>
      <c r="G151" s="47"/>
      <c r="H151" s="37"/>
    </row>
    <row r="152" spans="2:8">
      <c r="B152" s="57"/>
      <c r="C152" s="37"/>
      <c r="D152" s="37"/>
      <c r="E152" s="37"/>
      <c r="F152" s="37"/>
      <c r="G152" s="37"/>
      <c r="H152" s="37"/>
    </row>
    <row r="153" spans="2:8">
      <c r="B153" s="37"/>
      <c r="C153" s="37"/>
      <c r="D153" s="37"/>
      <c r="E153" s="37"/>
      <c r="F153" s="37"/>
      <c r="G153" s="37"/>
      <c r="H153" s="37"/>
    </row>
    <row r="154" spans="2:8">
      <c r="B154" s="46"/>
      <c r="C154" s="37"/>
      <c r="D154" s="37"/>
      <c r="E154" s="37"/>
      <c r="F154" s="37"/>
      <c r="G154" s="37"/>
      <c r="H154" s="37"/>
    </row>
    <row r="155" spans="2:8">
      <c r="B155" s="37"/>
      <c r="C155" s="37"/>
      <c r="D155" s="37"/>
      <c r="E155" s="37"/>
      <c r="F155" s="37"/>
      <c r="G155" s="37"/>
      <c r="H155" s="37"/>
    </row>
    <row r="156" spans="2:8">
      <c r="B156" s="37"/>
      <c r="C156" s="54"/>
      <c r="D156" s="54"/>
      <c r="E156" s="40"/>
      <c r="F156" s="40"/>
      <c r="G156" s="49"/>
      <c r="H156" s="37"/>
    </row>
    <row r="157" spans="2:8">
      <c r="B157" s="37"/>
      <c r="C157" s="54"/>
      <c r="D157" s="54"/>
      <c r="E157" s="40"/>
      <c r="F157" s="40"/>
      <c r="G157" s="49"/>
      <c r="H157" s="37"/>
    </row>
    <row r="158" spans="2:8">
      <c r="B158" s="37"/>
      <c r="C158" s="54"/>
      <c r="D158" s="54"/>
      <c r="E158" s="40"/>
      <c r="F158" s="40"/>
      <c r="G158" s="49"/>
      <c r="H158" s="37"/>
    </row>
    <row r="159" spans="2:8">
      <c r="B159" s="37"/>
      <c r="C159" s="54"/>
      <c r="D159" s="54"/>
      <c r="E159" s="40"/>
      <c r="F159" s="40"/>
      <c r="G159" s="49"/>
      <c r="H159" s="37"/>
    </row>
    <row r="160" spans="2:8">
      <c r="B160" s="37"/>
      <c r="C160" s="54"/>
      <c r="D160" s="54"/>
      <c r="E160" s="40"/>
      <c r="F160" s="40"/>
      <c r="G160" s="49"/>
      <c r="H160" s="37"/>
    </row>
    <row r="161" spans="2:8">
      <c r="B161" s="37"/>
      <c r="C161" s="54"/>
      <c r="D161" s="54"/>
      <c r="E161" s="40"/>
      <c r="F161" s="40"/>
      <c r="G161" s="49"/>
      <c r="H161" s="37"/>
    </row>
    <row r="162" spans="2:8">
      <c r="B162" s="37"/>
      <c r="C162" s="54"/>
      <c r="D162" s="54"/>
      <c r="E162" s="40"/>
      <c r="F162" s="40"/>
      <c r="G162" s="49"/>
      <c r="H162" s="37"/>
    </row>
    <row r="163" spans="2:8">
      <c r="B163" s="37"/>
      <c r="C163" s="54"/>
      <c r="D163" s="54"/>
      <c r="E163" s="40"/>
      <c r="F163" s="40"/>
      <c r="G163" s="49"/>
      <c r="H163" s="37"/>
    </row>
    <row r="164" spans="2:8">
      <c r="B164" s="37"/>
      <c r="C164" s="54"/>
      <c r="D164" s="54"/>
      <c r="E164" s="40"/>
      <c r="F164" s="40"/>
      <c r="G164" s="49"/>
      <c r="H164" s="37"/>
    </row>
    <row r="165" spans="2:8">
      <c r="B165" s="37"/>
      <c r="C165" s="54"/>
      <c r="D165" s="54"/>
      <c r="E165" s="40"/>
      <c r="F165" s="40"/>
      <c r="G165" s="49"/>
      <c r="H165" s="37"/>
    </row>
    <row r="166" spans="2:8">
      <c r="B166" s="37"/>
      <c r="C166" s="54"/>
      <c r="D166" s="54"/>
      <c r="E166" s="40"/>
      <c r="F166" s="40"/>
      <c r="G166" s="49"/>
      <c r="H166" s="37"/>
    </row>
    <row r="167" spans="2:8">
      <c r="B167" s="37"/>
      <c r="C167" s="54"/>
      <c r="D167" s="54"/>
      <c r="E167" s="40"/>
      <c r="F167" s="40"/>
      <c r="G167" s="49"/>
      <c r="H167" s="37"/>
    </row>
    <row r="168" spans="2:8">
      <c r="B168" s="37"/>
      <c r="C168" s="54"/>
      <c r="D168" s="54"/>
      <c r="E168" s="40"/>
      <c r="F168" s="40"/>
      <c r="G168" s="49"/>
      <c r="H168" s="37"/>
    </row>
    <row r="169" spans="2:8">
      <c r="B169" s="37"/>
      <c r="C169" s="54"/>
      <c r="D169" s="54"/>
      <c r="E169" s="40"/>
      <c r="F169" s="40"/>
      <c r="G169" s="49"/>
      <c r="H169" s="37"/>
    </row>
    <row r="170" spans="2:8">
      <c r="B170" s="37"/>
      <c r="C170" s="54"/>
      <c r="D170" s="54"/>
      <c r="E170" s="40"/>
      <c r="F170" s="40"/>
      <c r="G170" s="49"/>
      <c r="H170" s="37"/>
    </row>
    <row r="171" spans="2:8">
      <c r="B171" s="37"/>
      <c r="C171" s="54"/>
      <c r="D171" s="54"/>
      <c r="E171" s="40"/>
      <c r="F171" s="40"/>
      <c r="G171" s="49"/>
      <c r="H171" s="37"/>
    </row>
    <row r="172" spans="2:8">
      <c r="B172" s="37"/>
      <c r="C172" s="54"/>
      <c r="D172" s="54"/>
      <c r="E172" s="40"/>
      <c r="F172" s="40"/>
      <c r="G172" s="49"/>
      <c r="H172" s="37"/>
    </row>
    <row r="173" spans="2:8">
      <c r="B173" s="37"/>
      <c r="C173" s="54"/>
      <c r="D173" s="54"/>
      <c r="E173" s="40"/>
      <c r="F173" s="40"/>
      <c r="G173" s="49"/>
      <c r="H173" s="37"/>
    </row>
    <row r="174" spans="2:8">
      <c r="B174" s="37"/>
      <c r="C174" s="54"/>
      <c r="D174" s="54"/>
      <c r="E174" s="54"/>
      <c r="F174" s="54"/>
      <c r="G174" s="54"/>
      <c r="H174" s="37"/>
    </row>
    <row r="175" spans="2:8">
      <c r="B175" s="46"/>
      <c r="C175" s="37"/>
      <c r="D175" s="37"/>
      <c r="E175" s="37"/>
      <c r="F175" s="47"/>
      <c r="G175" s="47"/>
      <c r="H175" s="37"/>
    </row>
    <row r="176" spans="2:8">
      <c r="B176" s="37"/>
      <c r="C176" s="37"/>
      <c r="D176" s="37"/>
      <c r="E176" s="37"/>
      <c r="F176" s="37"/>
      <c r="G176" s="37"/>
      <c r="H176" s="37"/>
    </row>
    <row r="177" spans="2:8">
      <c r="B177" s="57"/>
      <c r="C177" s="37"/>
      <c r="D177" s="37"/>
      <c r="E177" s="37"/>
      <c r="F177" s="37"/>
      <c r="G177" s="37"/>
      <c r="H177" s="37"/>
    </row>
    <row r="178" spans="2:8">
      <c r="B178" s="37"/>
      <c r="C178" s="37"/>
      <c r="D178" s="37"/>
      <c r="E178" s="37"/>
      <c r="F178" s="37"/>
      <c r="G178" s="37"/>
      <c r="H178" s="37"/>
    </row>
    <row r="179" spans="2:8">
      <c r="B179" s="46"/>
      <c r="C179" s="37"/>
      <c r="D179" s="37"/>
      <c r="E179" s="37"/>
      <c r="F179" s="37"/>
      <c r="G179" s="37"/>
      <c r="H179" s="37"/>
    </row>
    <row r="180" spans="2:8">
      <c r="B180" s="37"/>
      <c r="C180" s="37"/>
      <c r="D180" s="37"/>
      <c r="E180" s="37"/>
      <c r="F180" s="37"/>
      <c r="G180" s="37"/>
      <c r="H180" s="37"/>
    </row>
    <row r="181" spans="2:8">
      <c r="B181" s="37"/>
      <c r="C181" s="54"/>
      <c r="D181" s="54"/>
      <c r="E181" s="40"/>
      <c r="F181" s="40"/>
      <c r="G181" s="49"/>
      <c r="H181" s="37"/>
    </row>
    <row r="182" spans="2:8">
      <c r="B182" s="37"/>
      <c r="C182" s="54"/>
      <c r="D182" s="54"/>
      <c r="E182" s="40"/>
      <c r="F182" s="40"/>
      <c r="G182" s="49"/>
      <c r="H182" s="37"/>
    </row>
    <row r="183" spans="2:8">
      <c r="B183" s="37"/>
      <c r="C183" s="54"/>
      <c r="D183" s="54"/>
      <c r="E183" s="40"/>
      <c r="F183" s="40"/>
      <c r="G183" s="49"/>
      <c r="H183" s="37"/>
    </row>
    <row r="184" spans="2:8">
      <c r="B184" s="37"/>
      <c r="C184" s="54"/>
      <c r="D184" s="54"/>
      <c r="E184" s="40"/>
      <c r="F184" s="40"/>
      <c r="G184" s="49"/>
      <c r="H184" s="37"/>
    </row>
    <row r="185" spans="2:8">
      <c r="B185" s="37"/>
      <c r="C185" s="54"/>
      <c r="D185" s="54"/>
      <c r="E185" s="40"/>
      <c r="F185" s="40"/>
      <c r="G185" s="49"/>
      <c r="H185" s="37"/>
    </row>
    <row r="186" spans="2:8">
      <c r="B186" s="37"/>
      <c r="C186" s="54"/>
      <c r="D186" s="54"/>
      <c r="E186" s="40"/>
      <c r="F186" s="40"/>
      <c r="G186" s="49"/>
      <c r="H186" s="37"/>
    </row>
    <row r="187" spans="2:8">
      <c r="B187" s="37"/>
      <c r="C187" s="54"/>
      <c r="D187" s="54"/>
      <c r="E187" s="40"/>
      <c r="F187" s="40"/>
      <c r="G187" s="49"/>
      <c r="H187" s="37"/>
    </row>
    <row r="188" spans="2:8">
      <c r="B188" s="37"/>
      <c r="C188" s="54"/>
      <c r="D188" s="54"/>
      <c r="E188" s="40"/>
      <c r="F188" s="40"/>
      <c r="G188" s="49"/>
      <c r="H188" s="37"/>
    </row>
    <row r="189" spans="2:8">
      <c r="B189" s="37"/>
      <c r="C189" s="54"/>
      <c r="D189" s="54"/>
      <c r="E189" s="40"/>
      <c r="F189" s="40"/>
      <c r="G189" s="49"/>
      <c r="H189" s="37"/>
    </row>
    <row r="190" spans="2:8">
      <c r="B190" s="37"/>
      <c r="C190" s="54"/>
      <c r="D190" s="54"/>
      <c r="E190" s="40"/>
      <c r="F190" s="40"/>
      <c r="G190" s="49"/>
      <c r="H190" s="37"/>
    </row>
    <row r="191" spans="2:8">
      <c r="B191" s="37"/>
      <c r="C191" s="54"/>
      <c r="D191" s="54"/>
      <c r="E191" s="40"/>
      <c r="F191" s="40"/>
      <c r="G191" s="49"/>
      <c r="H191" s="37"/>
    </row>
    <row r="192" spans="2:8">
      <c r="B192" s="37"/>
      <c r="C192" s="54"/>
      <c r="D192" s="54"/>
      <c r="E192" s="40"/>
      <c r="F192" s="40"/>
      <c r="G192" s="49"/>
      <c r="H192" s="37"/>
    </row>
    <row r="193" spans="2:8">
      <c r="B193" s="37"/>
      <c r="C193" s="54"/>
      <c r="D193" s="54"/>
      <c r="E193" s="40"/>
      <c r="F193" s="40"/>
      <c r="G193" s="49"/>
      <c r="H193" s="37"/>
    </row>
    <row r="194" spans="2:8">
      <c r="B194" s="37"/>
      <c r="C194" s="54"/>
      <c r="D194" s="54"/>
      <c r="E194" s="40"/>
      <c r="F194" s="40"/>
      <c r="G194" s="49"/>
      <c r="H194" s="37"/>
    </row>
    <row r="195" spans="2:8">
      <c r="B195" s="37"/>
      <c r="C195" s="54"/>
      <c r="D195" s="54"/>
      <c r="E195" s="40"/>
      <c r="F195" s="40"/>
      <c r="G195" s="49"/>
      <c r="H195" s="37"/>
    </row>
    <row r="196" spans="2:8">
      <c r="B196" s="37"/>
      <c r="C196" s="54"/>
      <c r="D196" s="54"/>
      <c r="E196" s="40"/>
      <c r="F196" s="40"/>
      <c r="G196" s="49"/>
      <c r="H196" s="37"/>
    </row>
    <row r="197" spans="2:8">
      <c r="B197" s="37"/>
      <c r="C197" s="54"/>
      <c r="D197" s="54"/>
      <c r="E197" s="40"/>
      <c r="F197" s="40"/>
      <c r="G197" s="49"/>
      <c r="H197" s="37"/>
    </row>
    <row r="198" spans="2:8">
      <c r="B198" s="37"/>
      <c r="C198" s="54"/>
      <c r="D198" s="54"/>
      <c r="E198" s="40"/>
      <c r="F198" s="40"/>
      <c r="G198" s="49"/>
      <c r="H198" s="37"/>
    </row>
    <row r="199" spans="2:8">
      <c r="B199" s="37"/>
      <c r="C199" s="54"/>
      <c r="D199" s="54"/>
      <c r="E199" s="54"/>
      <c r="F199" s="54"/>
      <c r="G199" s="54"/>
      <c r="H199" s="37"/>
    </row>
    <row r="200" spans="2:8">
      <c r="B200" s="37"/>
      <c r="C200" s="37"/>
      <c r="D200" s="37"/>
      <c r="E200" s="37"/>
      <c r="F200" s="37"/>
      <c r="G200" s="37"/>
      <c r="H200" s="37"/>
    </row>
    <row r="201" spans="2:8">
      <c r="B201" s="37"/>
      <c r="C201" s="37"/>
      <c r="D201" s="37"/>
      <c r="E201" s="37"/>
      <c r="F201" s="37"/>
      <c r="G201" s="37"/>
      <c r="H201" s="37"/>
    </row>
    <row r="202" spans="2:8">
      <c r="B202" s="57"/>
      <c r="C202" s="37"/>
      <c r="D202" s="37"/>
      <c r="E202" s="37"/>
      <c r="F202" s="37"/>
      <c r="G202" s="37"/>
      <c r="H202" s="37"/>
    </row>
    <row r="203" spans="2:8">
      <c r="B203" s="37"/>
      <c r="C203" s="37"/>
      <c r="D203" s="37"/>
      <c r="E203" s="37"/>
      <c r="F203" s="37"/>
      <c r="G203" s="37"/>
      <c r="H203" s="37"/>
    </row>
    <row r="204" spans="2:8">
      <c r="B204" s="46"/>
      <c r="C204" s="37"/>
      <c r="D204" s="37"/>
      <c r="E204" s="37"/>
      <c r="F204" s="37"/>
      <c r="G204" s="37"/>
      <c r="H204" s="37"/>
    </row>
    <row r="205" spans="2:8">
      <c r="B205" s="37"/>
      <c r="C205" s="37"/>
      <c r="D205" s="37"/>
      <c r="E205" s="37"/>
      <c r="F205" s="37"/>
      <c r="G205" s="37"/>
      <c r="H205" s="37"/>
    </row>
    <row r="206" spans="2:8">
      <c r="B206" s="37"/>
      <c r="C206" s="54"/>
      <c r="D206" s="54"/>
      <c r="E206" s="40"/>
      <c r="F206" s="40"/>
      <c r="G206" s="49"/>
      <c r="H206" s="37"/>
    </row>
    <row r="207" spans="2:8">
      <c r="B207" s="37"/>
      <c r="C207" s="54"/>
      <c r="D207" s="54"/>
      <c r="E207" s="40"/>
      <c r="F207" s="40"/>
      <c r="G207" s="49"/>
      <c r="H207" s="37"/>
    </row>
    <row r="208" spans="2:8">
      <c r="B208" s="37"/>
      <c r="C208" s="54"/>
      <c r="D208" s="54"/>
      <c r="E208" s="40"/>
      <c r="F208" s="40"/>
      <c r="G208" s="49"/>
      <c r="H208" s="37"/>
    </row>
    <row r="209" spans="2:8">
      <c r="B209" s="37"/>
      <c r="C209" s="54"/>
      <c r="D209" s="54"/>
      <c r="E209" s="40"/>
      <c r="F209" s="40"/>
      <c r="G209" s="49"/>
      <c r="H209" s="37"/>
    </row>
    <row r="210" spans="2:8">
      <c r="B210" s="37"/>
      <c r="C210" s="54"/>
      <c r="D210" s="54"/>
      <c r="E210" s="40"/>
      <c r="F210" s="40"/>
      <c r="G210" s="49"/>
      <c r="H210" s="37"/>
    </row>
    <row r="211" spans="2:8">
      <c r="B211" s="37"/>
      <c r="C211" s="54"/>
      <c r="D211" s="54"/>
      <c r="E211" s="40"/>
      <c r="F211" s="40"/>
      <c r="G211" s="49"/>
      <c r="H211" s="37"/>
    </row>
    <row r="212" spans="2:8">
      <c r="B212" s="37"/>
      <c r="C212" s="54"/>
      <c r="D212" s="54"/>
      <c r="E212" s="40"/>
      <c r="F212" s="40"/>
      <c r="G212" s="49"/>
      <c r="H212" s="37"/>
    </row>
    <row r="213" spans="2:8">
      <c r="B213" s="37"/>
      <c r="C213" s="54"/>
      <c r="D213" s="54"/>
      <c r="E213" s="40"/>
      <c r="F213" s="40"/>
      <c r="G213" s="49"/>
      <c r="H213" s="37"/>
    </row>
    <row r="214" spans="2:8">
      <c r="B214" s="37"/>
      <c r="C214" s="54"/>
      <c r="D214" s="54"/>
      <c r="E214" s="40"/>
      <c r="F214" s="40"/>
      <c r="G214" s="49"/>
      <c r="H214" s="37"/>
    </row>
    <row r="215" spans="2:8">
      <c r="B215" s="37"/>
      <c r="C215" s="54"/>
      <c r="D215" s="54"/>
      <c r="E215" s="40"/>
      <c r="F215" s="40"/>
      <c r="G215" s="49"/>
      <c r="H215" s="37"/>
    </row>
    <row r="216" spans="2:8">
      <c r="B216" s="37"/>
      <c r="C216" s="54"/>
      <c r="D216" s="54"/>
      <c r="E216" s="40"/>
      <c r="F216" s="40"/>
      <c r="G216" s="49"/>
      <c r="H216" s="37"/>
    </row>
    <row r="217" spans="2:8">
      <c r="B217" s="37"/>
      <c r="C217" s="54"/>
      <c r="D217" s="54"/>
      <c r="E217" s="40"/>
      <c r="F217" s="40"/>
      <c r="G217" s="49"/>
      <c r="H217" s="37"/>
    </row>
    <row r="218" spans="2:8">
      <c r="B218" s="37"/>
      <c r="C218" s="54"/>
      <c r="D218" s="54"/>
      <c r="E218" s="40"/>
      <c r="F218" s="40"/>
      <c r="G218" s="49"/>
      <c r="H218" s="37"/>
    </row>
    <row r="219" spans="2:8">
      <c r="B219" s="37"/>
      <c r="C219" s="54"/>
      <c r="D219" s="54"/>
      <c r="E219" s="40"/>
      <c r="F219" s="40"/>
      <c r="G219" s="49"/>
      <c r="H219" s="37"/>
    </row>
    <row r="220" spans="2:8">
      <c r="B220" s="37"/>
      <c r="C220" s="54"/>
      <c r="D220" s="54"/>
      <c r="E220" s="40"/>
      <c r="F220" s="40"/>
      <c r="G220" s="49"/>
      <c r="H220" s="37"/>
    </row>
    <row r="221" spans="2:8">
      <c r="B221" s="37"/>
      <c r="C221" s="54"/>
      <c r="D221" s="54"/>
      <c r="E221" s="40"/>
      <c r="F221" s="40"/>
      <c r="G221" s="49"/>
      <c r="H221" s="37"/>
    </row>
    <row r="222" spans="2:8">
      <c r="B222" s="37"/>
      <c r="C222" s="54"/>
      <c r="D222" s="54"/>
      <c r="E222" s="40"/>
      <c r="F222" s="40"/>
      <c r="G222" s="49"/>
      <c r="H222" s="37"/>
    </row>
    <row r="223" spans="2:8">
      <c r="B223" s="37"/>
      <c r="C223" s="54"/>
      <c r="D223" s="54"/>
      <c r="E223" s="40"/>
      <c r="F223" s="40"/>
      <c r="G223" s="49"/>
      <c r="H223" s="37"/>
    </row>
    <row r="224" spans="2:8">
      <c r="B224" s="37"/>
      <c r="C224" s="54"/>
      <c r="D224" s="54"/>
      <c r="E224" s="54"/>
      <c r="F224" s="54"/>
      <c r="G224" s="54"/>
      <c r="H224" s="37"/>
    </row>
    <row r="225" spans="2:8">
      <c r="B225" s="37"/>
      <c r="C225" s="37"/>
      <c r="D225" s="37"/>
      <c r="E225" s="37"/>
      <c r="F225" s="37"/>
      <c r="G225" s="37"/>
      <c r="H225" s="37"/>
    </row>
    <row r="226" spans="2:8">
      <c r="B226" s="37"/>
      <c r="C226" s="37"/>
      <c r="D226" s="37"/>
      <c r="E226" s="37"/>
      <c r="F226" s="37"/>
      <c r="G226" s="37"/>
      <c r="H226" s="37"/>
    </row>
    <row r="227" spans="2:8">
      <c r="B227" s="37"/>
      <c r="C227" s="37"/>
      <c r="D227" s="37"/>
      <c r="E227" s="37"/>
      <c r="F227" s="37"/>
      <c r="G227" s="37"/>
      <c r="H227" s="37"/>
    </row>
    <row r="228" spans="2:8">
      <c r="B228" s="37"/>
      <c r="C228" s="37"/>
      <c r="D228" s="37"/>
      <c r="E228" s="37"/>
      <c r="F228" s="37"/>
      <c r="G228" s="37"/>
      <c r="H228" s="37"/>
    </row>
    <row r="229" spans="2:8">
      <c r="B229" s="37"/>
      <c r="C229" s="37"/>
      <c r="D229" s="37"/>
      <c r="E229" s="37"/>
      <c r="F229" s="37"/>
      <c r="G229" s="37"/>
      <c r="H229" s="37"/>
    </row>
    <row r="230" spans="2:8">
      <c r="B230" s="37"/>
      <c r="C230" s="37"/>
      <c r="D230" s="37"/>
      <c r="E230" s="37"/>
      <c r="F230" s="37"/>
      <c r="G230" s="37"/>
      <c r="H230" s="37"/>
    </row>
    <row r="231" spans="2:8">
      <c r="B231" s="37"/>
      <c r="C231" s="37"/>
      <c r="D231" s="37"/>
      <c r="E231" s="37"/>
      <c r="F231" s="37"/>
      <c r="G231" s="37"/>
      <c r="H231" s="37"/>
    </row>
    <row r="232" spans="2:8">
      <c r="B232" s="37"/>
      <c r="C232" s="37"/>
      <c r="D232" s="37"/>
      <c r="E232" s="37"/>
      <c r="F232" s="37"/>
      <c r="G232" s="37"/>
      <c r="H232" s="37"/>
    </row>
  </sheetData>
  <phoneticPr fontId="5" type="noConversion"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N46"/>
  <sheetViews>
    <sheetView workbookViewId="0">
      <selection activeCell="E38" sqref="E38"/>
    </sheetView>
  </sheetViews>
  <sheetFormatPr defaultRowHeight="15"/>
  <cols>
    <col min="2" max="2" width="24" bestFit="1" customWidth="1"/>
    <col min="3" max="3" width="18.42578125" customWidth="1"/>
    <col min="4" max="4" width="16" customWidth="1"/>
    <col min="7" max="7" width="24.5703125" bestFit="1" customWidth="1"/>
    <col min="8" max="8" width="10.28515625" bestFit="1" customWidth="1"/>
    <col min="9" max="9" width="9.28515625" bestFit="1" customWidth="1"/>
    <col min="10" max="10" width="2.85546875" customWidth="1"/>
    <col min="11" max="11" width="9.42578125" bestFit="1" customWidth="1"/>
    <col min="12" max="12" width="5.140625" customWidth="1"/>
    <col min="13" max="13" width="4.7109375" customWidth="1"/>
  </cols>
  <sheetData>
    <row r="2" spans="2:14" ht="18">
      <c r="B2" s="41" t="s">
        <v>148</v>
      </c>
    </row>
    <row r="3" spans="2:14">
      <c r="C3" s="42"/>
      <c r="F3" s="7"/>
      <c r="G3" s="37"/>
      <c r="H3" s="37"/>
      <c r="I3" s="37"/>
      <c r="J3" s="37"/>
      <c r="K3" s="37"/>
      <c r="L3" s="37"/>
      <c r="M3" s="37"/>
      <c r="N3" s="7"/>
    </row>
    <row r="4" spans="2:14">
      <c r="B4" s="37" t="s">
        <v>16</v>
      </c>
      <c r="C4" s="135" t="s">
        <v>149</v>
      </c>
      <c r="D4" s="3"/>
      <c r="F4" s="7"/>
      <c r="G4" s="37"/>
      <c r="H4" s="37"/>
      <c r="I4" s="37"/>
      <c r="J4" s="37"/>
      <c r="K4" s="37"/>
      <c r="L4" s="37"/>
      <c r="M4" s="37"/>
      <c r="N4" s="7"/>
    </row>
    <row r="5" spans="2:14">
      <c r="B5" s="37" t="s">
        <v>17</v>
      </c>
      <c r="C5" s="37" t="s">
        <v>147</v>
      </c>
      <c r="D5" s="3"/>
      <c r="F5" s="7"/>
      <c r="G5" s="37"/>
      <c r="H5" s="37"/>
      <c r="I5" s="37"/>
      <c r="J5" s="37"/>
      <c r="K5" s="37"/>
      <c r="L5" s="37"/>
      <c r="M5" s="37"/>
      <c r="N5" s="7"/>
    </row>
    <row r="6" spans="2:14">
      <c r="B6" s="37"/>
      <c r="C6" s="37"/>
      <c r="D6" s="3"/>
      <c r="F6" s="7"/>
      <c r="G6" s="37"/>
      <c r="H6" s="37"/>
      <c r="I6" s="37"/>
      <c r="J6" s="37"/>
      <c r="K6" s="37"/>
      <c r="L6" s="37"/>
      <c r="M6" s="37"/>
      <c r="N6" s="7"/>
    </row>
    <row r="7" spans="2:14">
      <c r="B7" s="37"/>
      <c r="C7" s="37"/>
      <c r="D7" s="3"/>
      <c r="F7" s="7"/>
      <c r="G7" s="37"/>
      <c r="H7" s="37"/>
      <c r="I7" s="37"/>
      <c r="J7" s="37"/>
      <c r="K7" s="37"/>
      <c r="L7" s="37"/>
      <c r="M7" s="37"/>
      <c r="N7" s="7"/>
    </row>
    <row r="8" spans="2:14">
      <c r="B8" s="37" t="s">
        <v>18</v>
      </c>
      <c r="C8" s="40" t="s">
        <v>74</v>
      </c>
      <c r="D8" s="40" t="s">
        <v>134</v>
      </c>
      <c r="F8" s="7"/>
      <c r="G8" s="37"/>
      <c r="H8" s="37"/>
      <c r="I8" s="37"/>
      <c r="J8" s="37"/>
      <c r="K8" s="37"/>
      <c r="L8" s="37"/>
      <c r="M8" s="37"/>
      <c r="N8" s="7"/>
    </row>
    <row r="9" spans="2:14">
      <c r="B9" s="37"/>
      <c r="C9" s="40" t="s">
        <v>19</v>
      </c>
      <c r="D9" s="40" t="s">
        <v>135</v>
      </c>
      <c r="F9" s="7"/>
      <c r="G9" s="37"/>
      <c r="H9" s="37"/>
      <c r="I9" s="37"/>
      <c r="J9" s="37"/>
      <c r="K9" s="37"/>
      <c r="L9" s="37"/>
      <c r="M9" s="37"/>
      <c r="N9" s="7"/>
    </row>
    <row r="10" spans="2:14">
      <c r="B10" s="35" t="s">
        <v>76</v>
      </c>
      <c r="C10" s="97">
        <v>4.2867797576102404</v>
      </c>
      <c r="D10" s="98">
        <f t="shared" ref="D10:D27" si="0">1/C10</f>
        <v>0.23327533872593259</v>
      </c>
      <c r="F10" s="7"/>
      <c r="G10" s="37"/>
      <c r="H10" s="40"/>
      <c r="I10" s="132"/>
      <c r="J10" s="37"/>
      <c r="K10" s="37"/>
      <c r="L10" s="37"/>
      <c r="M10" s="37"/>
      <c r="N10" s="7"/>
    </row>
    <row r="11" spans="2:14">
      <c r="B11" s="35" t="s">
        <v>77</v>
      </c>
      <c r="C11" s="97">
        <v>4.2867797576102404</v>
      </c>
      <c r="D11" s="98">
        <f t="shared" si="0"/>
        <v>0.23327533872593259</v>
      </c>
      <c r="F11" s="7"/>
      <c r="G11" s="37"/>
      <c r="H11" s="40"/>
      <c r="I11" s="132"/>
      <c r="J11" s="37"/>
      <c r="K11" s="37"/>
      <c r="L11" s="37"/>
      <c r="M11" s="37"/>
      <c r="N11" s="7"/>
    </row>
    <row r="12" spans="2:14">
      <c r="B12" s="35" t="s">
        <v>78</v>
      </c>
      <c r="C12" s="97">
        <v>3.4845233700774361</v>
      </c>
      <c r="D12" s="98">
        <f t="shared" si="0"/>
        <v>0.28698329550241392</v>
      </c>
      <c r="F12" s="7"/>
      <c r="G12" s="37"/>
      <c r="H12" s="40"/>
      <c r="I12" s="132"/>
      <c r="J12" s="37"/>
      <c r="K12" s="37"/>
      <c r="L12" s="37"/>
      <c r="M12" s="37"/>
      <c r="N12" s="7"/>
    </row>
    <row r="13" spans="2:14">
      <c r="B13" s="35" t="s">
        <v>79</v>
      </c>
      <c r="C13" s="97">
        <v>3.4845233700774361</v>
      </c>
      <c r="D13" s="98">
        <f t="shared" si="0"/>
        <v>0.28698329550241392</v>
      </c>
      <c r="F13" s="7"/>
      <c r="G13" s="37"/>
      <c r="H13" s="40"/>
      <c r="I13" s="132"/>
      <c r="J13" s="37"/>
      <c r="K13" s="37"/>
      <c r="L13" s="37"/>
      <c r="M13" s="37"/>
      <c r="N13" s="7"/>
    </row>
    <row r="14" spans="2:14">
      <c r="B14" s="35" t="s">
        <v>80</v>
      </c>
      <c r="C14" s="97">
        <v>2.6111045967221411</v>
      </c>
      <c r="D14" s="98">
        <f t="shared" si="0"/>
        <v>0.38297967888967505</v>
      </c>
      <c r="F14" s="7"/>
      <c r="G14" s="37"/>
      <c r="H14" s="40"/>
      <c r="I14" s="132"/>
      <c r="J14" s="37"/>
      <c r="K14" s="37"/>
      <c r="L14" s="37"/>
      <c r="M14" s="37"/>
      <c r="N14" s="7"/>
    </row>
    <row r="15" spans="2:14">
      <c r="B15" s="35" t="s">
        <v>81</v>
      </c>
      <c r="C15" s="97">
        <v>3.5899827560085669</v>
      </c>
      <c r="D15" s="98">
        <f t="shared" si="0"/>
        <v>0.27855287001763351</v>
      </c>
      <c r="F15" s="7"/>
      <c r="G15" s="37"/>
      <c r="H15" s="40"/>
      <c r="I15" s="132"/>
      <c r="J15" s="37"/>
      <c r="K15" s="37"/>
      <c r="L15" s="37"/>
      <c r="M15" s="37"/>
      <c r="N15" s="7"/>
    </row>
    <row r="16" spans="2:14">
      <c r="B16" s="35" t="s">
        <v>82</v>
      </c>
      <c r="C16" s="97">
        <v>4.8056311097074147</v>
      </c>
      <c r="D16" s="98">
        <f t="shared" si="0"/>
        <v>0.20808921391822849</v>
      </c>
      <c r="F16" s="7"/>
      <c r="G16" s="37"/>
      <c r="H16" s="40"/>
      <c r="I16" s="132"/>
      <c r="J16" s="37"/>
      <c r="K16" s="37"/>
      <c r="L16" s="37"/>
      <c r="M16" s="37"/>
      <c r="N16" s="7"/>
    </row>
    <row r="17" spans="2:14">
      <c r="B17" s="35" t="s">
        <v>83</v>
      </c>
      <c r="C17" s="97">
        <v>4.8056311097074147</v>
      </c>
      <c r="D17" s="98">
        <f t="shared" si="0"/>
        <v>0.20808921391822849</v>
      </c>
      <c r="F17" s="7"/>
      <c r="G17" s="37"/>
      <c r="H17" s="40"/>
      <c r="I17" s="132"/>
      <c r="J17" s="37"/>
      <c r="K17" s="37"/>
      <c r="L17" s="37"/>
      <c r="M17" s="37"/>
      <c r="N17" s="7"/>
    </row>
    <row r="18" spans="2:14">
      <c r="B18" s="35" t="s">
        <v>84</v>
      </c>
      <c r="C18" s="97">
        <v>3.2812846402484164</v>
      </c>
      <c r="D18" s="98">
        <f t="shared" si="0"/>
        <v>0.30475868741588141</v>
      </c>
      <c r="F18" s="7"/>
      <c r="G18" s="37"/>
      <c r="H18" s="40"/>
      <c r="I18" s="132"/>
      <c r="J18" s="37"/>
      <c r="K18" s="37"/>
      <c r="L18" s="37"/>
      <c r="M18" s="37"/>
      <c r="N18" s="7"/>
    </row>
    <row r="19" spans="2:14">
      <c r="B19" s="35" t="s">
        <v>85</v>
      </c>
      <c r="C19" s="97">
        <v>9.4160557915712282</v>
      </c>
      <c r="D19" s="98">
        <f t="shared" si="0"/>
        <v>0.10620157974160994</v>
      </c>
      <c r="F19" s="7"/>
      <c r="G19" s="37"/>
      <c r="H19" s="40"/>
      <c r="I19" s="132"/>
      <c r="J19" s="37"/>
      <c r="K19" s="37"/>
      <c r="L19" s="37"/>
      <c r="M19" s="37"/>
      <c r="N19" s="7"/>
    </row>
    <row r="20" spans="2:14">
      <c r="B20" s="35" t="s">
        <v>86</v>
      </c>
      <c r="C20" s="97">
        <v>5.4815931921816272</v>
      </c>
      <c r="D20" s="98">
        <f t="shared" si="0"/>
        <v>0.18242871459821128</v>
      </c>
      <c r="F20" s="7"/>
      <c r="G20" s="37"/>
      <c r="H20" s="40"/>
      <c r="I20" s="132"/>
      <c r="J20" s="37"/>
      <c r="K20" s="37"/>
      <c r="L20" s="37"/>
      <c r="M20" s="37"/>
      <c r="N20" s="7"/>
    </row>
    <row r="21" spans="2:14">
      <c r="B21" s="35" t="s">
        <v>87</v>
      </c>
      <c r="C21" s="97">
        <v>5.4815931921816272</v>
      </c>
      <c r="D21" s="98">
        <f t="shared" si="0"/>
        <v>0.18242871459821128</v>
      </c>
      <c r="F21" s="7"/>
      <c r="G21" s="37"/>
      <c r="H21" s="40"/>
      <c r="I21" s="132"/>
      <c r="J21" s="37"/>
      <c r="K21" s="37"/>
      <c r="L21" s="37"/>
      <c r="M21" s="37"/>
      <c r="N21" s="7"/>
    </row>
    <row r="22" spans="2:14">
      <c r="B22" s="35" t="s">
        <v>88</v>
      </c>
      <c r="C22" s="97">
        <v>8.3832884118391267</v>
      </c>
      <c r="D22" s="98">
        <f t="shared" si="0"/>
        <v>0.11928493341440699</v>
      </c>
      <c r="F22" s="7"/>
      <c r="G22" s="37"/>
      <c r="H22" s="40"/>
      <c r="I22" s="132"/>
      <c r="J22" s="37"/>
      <c r="K22" s="37"/>
      <c r="L22" s="37"/>
      <c r="M22" s="37"/>
      <c r="N22" s="7"/>
    </row>
    <row r="23" spans="2:14">
      <c r="B23" s="35" t="s">
        <v>89</v>
      </c>
      <c r="C23" s="97">
        <v>8.3832884118391267</v>
      </c>
      <c r="D23" s="98">
        <f t="shared" si="0"/>
        <v>0.11928493341440699</v>
      </c>
      <c r="F23" s="7"/>
      <c r="G23" s="37"/>
      <c r="H23" s="40"/>
      <c r="I23" s="132"/>
      <c r="J23" s="37"/>
      <c r="K23" s="37"/>
      <c r="L23" s="37"/>
      <c r="M23" s="37"/>
      <c r="N23" s="7"/>
    </row>
    <row r="24" spans="2:14">
      <c r="B24" s="35" t="s">
        <v>90</v>
      </c>
      <c r="C24" s="97">
        <v>4.9060874457078949</v>
      </c>
      <c r="D24" s="98">
        <f t="shared" si="0"/>
        <v>0.20382840931114118</v>
      </c>
      <c r="F24" s="7"/>
      <c r="G24" s="37"/>
      <c r="H24" s="40"/>
      <c r="I24" s="132"/>
      <c r="J24" s="37"/>
      <c r="K24" s="37"/>
      <c r="L24" s="37"/>
      <c r="M24" s="37"/>
      <c r="N24" s="7"/>
    </row>
    <row r="25" spans="2:14">
      <c r="B25" s="35" t="s">
        <v>91</v>
      </c>
      <c r="C25" s="97">
        <v>4.2057052510085828</v>
      </c>
      <c r="D25" s="98">
        <f t="shared" si="0"/>
        <v>0.2377722499122322</v>
      </c>
      <c r="F25" s="7"/>
      <c r="G25" s="37"/>
      <c r="H25" s="40"/>
      <c r="I25" s="132"/>
      <c r="J25" s="37"/>
      <c r="K25" s="37"/>
      <c r="L25" s="37"/>
      <c r="M25" s="37"/>
      <c r="N25" s="7"/>
    </row>
    <row r="26" spans="2:14">
      <c r="B26" s="34" t="s">
        <v>92</v>
      </c>
      <c r="C26" s="97">
        <v>4.2057052510085828</v>
      </c>
      <c r="D26" s="98">
        <f t="shared" si="0"/>
        <v>0.2377722499122322</v>
      </c>
      <c r="F26" s="7"/>
      <c r="G26" s="37"/>
      <c r="H26" s="40"/>
      <c r="I26" s="132"/>
      <c r="J26" s="37"/>
      <c r="K26" s="37"/>
      <c r="L26" s="37"/>
      <c r="M26" s="37"/>
      <c r="N26" s="7"/>
    </row>
    <row r="27" spans="2:14">
      <c r="B27" s="35" t="s">
        <v>10</v>
      </c>
      <c r="C27" s="134">
        <v>3.5441397054325758</v>
      </c>
      <c r="D27" s="98">
        <f t="shared" si="0"/>
        <v>0.28215592022717573</v>
      </c>
      <c r="F27" s="7"/>
      <c r="G27" s="37"/>
      <c r="H27" s="40"/>
      <c r="I27" s="37"/>
      <c r="J27" s="37"/>
      <c r="K27" s="37"/>
      <c r="L27" s="37"/>
      <c r="M27" s="37"/>
      <c r="N27" s="7"/>
    </row>
    <row r="28" spans="2:14">
      <c r="F28" s="7"/>
      <c r="G28" s="37"/>
      <c r="H28" s="133"/>
      <c r="I28" s="133"/>
      <c r="J28" s="37"/>
      <c r="K28" s="37"/>
      <c r="L28" s="37"/>
      <c r="M28" s="37"/>
      <c r="N28" s="7"/>
    </row>
    <row r="29" spans="2:14">
      <c r="F29" s="7"/>
      <c r="G29" s="37"/>
      <c r="H29" s="133"/>
      <c r="I29" s="133"/>
      <c r="J29" s="37"/>
      <c r="K29" s="37"/>
      <c r="L29" s="37"/>
      <c r="M29" s="37"/>
      <c r="N29" s="7"/>
    </row>
    <row r="30" spans="2:14">
      <c r="C30" s="118"/>
      <c r="F30" s="7"/>
      <c r="G30" s="37"/>
      <c r="H30" s="37"/>
      <c r="I30" s="133"/>
      <c r="J30" s="37"/>
      <c r="K30" s="37"/>
      <c r="L30" s="37"/>
      <c r="M30" s="37"/>
      <c r="N30" s="7"/>
    </row>
    <row r="31" spans="2:14">
      <c r="C31" s="118"/>
      <c r="F31" s="7"/>
      <c r="G31" s="37"/>
      <c r="H31" s="37"/>
      <c r="I31" s="37"/>
      <c r="J31" s="37"/>
      <c r="K31" s="37"/>
      <c r="L31" s="37"/>
      <c r="M31" s="37"/>
      <c r="N31" s="7"/>
    </row>
    <row r="32" spans="2:14">
      <c r="C32" s="118"/>
      <c r="F32" s="7"/>
      <c r="G32" s="37"/>
      <c r="H32" s="37"/>
      <c r="I32" s="37"/>
      <c r="J32" s="37"/>
      <c r="K32" s="37"/>
      <c r="L32" s="37"/>
      <c r="M32" s="37"/>
      <c r="N32" s="7"/>
    </row>
    <row r="33" spans="3:14">
      <c r="C33" s="118"/>
      <c r="F33" s="7"/>
      <c r="G33" s="7"/>
      <c r="H33" s="7"/>
      <c r="I33" s="7"/>
      <c r="J33" s="7"/>
      <c r="K33" s="7"/>
      <c r="L33" s="7"/>
      <c r="M33" s="7"/>
      <c r="N33" s="7"/>
    </row>
    <row r="34" spans="3:14">
      <c r="C34" s="118"/>
      <c r="F34" s="7"/>
      <c r="G34" s="7"/>
      <c r="H34" s="7"/>
      <c r="I34" s="7"/>
      <c r="J34" s="7"/>
      <c r="K34" s="7"/>
      <c r="L34" s="7"/>
      <c r="M34" s="7"/>
      <c r="N34" s="7"/>
    </row>
    <row r="35" spans="3:14">
      <c r="C35" s="118"/>
    </row>
    <row r="36" spans="3:14">
      <c r="C36" s="118"/>
    </row>
    <row r="37" spans="3:14">
      <c r="C37" s="118"/>
    </row>
    <row r="38" spans="3:14">
      <c r="C38" s="118"/>
    </row>
    <row r="39" spans="3:14">
      <c r="C39" s="118"/>
    </row>
    <row r="40" spans="3:14">
      <c r="C40" s="118"/>
    </row>
    <row r="41" spans="3:14">
      <c r="C41" s="118"/>
    </row>
    <row r="42" spans="3:14">
      <c r="C42" s="118"/>
    </row>
    <row r="43" spans="3:14">
      <c r="C43" s="118"/>
    </row>
    <row r="44" spans="3:14">
      <c r="C44" s="118"/>
    </row>
    <row r="45" spans="3:14">
      <c r="C45" s="118"/>
    </row>
    <row r="46" spans="3:14">
      <c r="C46" s="11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48"/>
  <sheetViews>
    <sheetView zoomScaleNormal="100" workbookViewId="0">
      <selection activeCell="U31" sqref="U31"/>
    </sheetView>
  </sheetViews>
  <sheetFormatPr defaultRowHeight="15"/>
  <cols>
    <col min="11" max="11" width="14.28515625" customWidth="1"/>
    <col min="12" max="16" width="9.140625" customWidth="1"/>
    <col min="17" max="17" width="11.140625" bestFit="1" customWidth="1"/>
    <col min="19" max="19" width="12.42578125" bestFit="1" customWidth="1"/>
    <col min="21" max="21" width="12.42578125" bestFit="1" customWidth="1"/>
    <col min="22" max="22" width="11.28515625" customWidth="1"/>
  </cols>
  <sheetData>
    <row r="1" spans="2:26" ht="15.75" thickBot="1">
      <c r="V1" s="41" t="s">
        <v>124</v>
      </c>
      <c r="W1" s="64" t="s">
        <v>120</v>
      </c>
    </row>
    <row r="2" spans="2:26" ht="15.75" thickBot="1">
      <c r="B2" s="4" t="s">
        <v>93</v>
      </c>
      <c r="C2" s="5"/>
      <c r="D2" s="5"/>
      <c r="E2" s="5"/>
      <c r="F2" s="5"/>
      <c r="G2" s="6"/>
      <c r="K2" s="73" t="s">
        <v>128</v>
      </c>
      <c r="L2" s="78"/>
      <c r="M2" s="94">
        <f>Q6</f>
        <v>0.24413451688679566</v>
      </c>
      <c r="N2" s="95" t="s">
        <v>129</v>
      </c>
      <c r="O2" s="78"/>
      <c r="P2" s="79"/>
      <c r="Q2" s="85" t="s">
        <v>123</v>
      </c>
      <c r="R2" s="86"/>
      <c r="W2" s="64" t="s">
        <v>118</v>
      </c>
    </row>
    <row r="3" spans="2:26" ht="15.75" thickBot="1">
      <c r="B3" s="15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6" t="s">
        <v>5</v>
      </c>
      <c r="K3" s="74" t="s">
        <v>112</v>
      </c>
      <c r="L3" s="80" t="s">
        <v>113</v>
      </c>
      <c r="M3" s="81" t="s">
        <v>114</v>
      </c>
      <c r="N3" s="81" t="s">
        <v>117</v>
      </c>
      <c r="O3" s="81" t="s">
        <v>115</v>
      </c>
      <c r="P3" s="81" t="s">
        <v>116</v>
      </c>
      <c r="Q3" s="92">
        <v>34</v>
      </c>
      <c r="R3" s="87" t="s">
        <v>121</v>
      </c>
      <c r="W3" s="64" t="s">
        <v>119</v>
      </c>
    </row>
    <row r="4" spans="2:26">
      <c r="B4" s="11" t="s">
        <v>6</v>
      </c>
      <c r="C4" s="139">
        <f>L6</f>
        <v>18.436424548466775</v>
      </c>
      <c r="D4" s="139">
        <f>M6-L6</f>
        <v>3.246989074594385</v>
      </c>
      <c r="E4" s="139">
        <f>O6-M6</f>
        <v>3.2469890745943815</v>
      </c>
      <c r="F4" s="139">
        <f>P6-O6</f>
        <v>3.246989074594385</v>
      </c>
      <c r="G4" s="25"/>
      <c r="K4" s="75"/>
      <c r="L4" s="93">
        <v>-1.5</v>
      </c>
      <c r="M4" s="93">
        <v>-0.5</v>
      </c>
      <c r="N4" s="93">
        <v>0</v>
      </c>
      <c r="O4" s="93">
        <v>0.5</v>
      </c>
      <c r="P4" s="93">
        <v>1.5</v>
      </c>
      <c r="Q4" s="99" t="s">
        <v>127</v>
      </c>
      <c r="R4" s="83" t="s">
        <v>126</v>
      </c>
      <c r="S4" t="s">
        <v>122</v>
      </c>
      <c r="V4" s="102" t="s">
        <v>127</v>
      </c>
      <c r="W4" s="41" t="s">
        <v>130</v>
      </c>
    </row>
    <row r="5" spans="2:26" ht="15.75" thickBot="1">
      <c r="B5" s="11" t="s">
        <v>7</v>
      </c>
      <c r="C5" s="139">
        <f t="shared" ref="C5:C7" si="0">L7</f>
        <v>10.284564576648723</v>
      </c>
      <c r="D5" s="139">
        <f t="shared" ref="D5:D7" si="1">M7-L7</f>
        <v>6.9097830756476846</v>
      </c>
      <c r="E5" s="139">
        <f t="shared" ref="E5:E7" si="2">O7-M7</f>
        <v>6.9097830756476881</v>
      </c>
      <c r="F5" s="139">
        <f t="shared" ref="F5:F7" si="3">P7-O7</f>
        <v>6.9097830756476846</v>
      </c>
      <c r="G5" s="26"/>
      <c r="K5" s="76" t="s">
        <v>0</v>
      </c>
      <c r="L5" s="82" t="s">
        <v>1</v>
      </c>
      <c r="M5" s="82" t="s">
        <v>2</v>
      </c>
      <c r="N5" s="82" t="s">
        <v>3</v>
      </c>
      <c r="O5" s="82" t="s">
        <v>4</v>
      </c>
      <c r="P5" s="82" t="s">
        <v>5</v>
      </c>
      <c r="Q5" s="100" t="s">
        <v>133</v>
      </c>
      <c r="R5" s="84" t="s">
        <v>125</v>
      </c>
      <c r="S5" s="28" t="s">
        <v>94</v>
      </c>
      <c r="T5" s="36" t="s">
        <v>95</v>
      </c>
      <c r="U5" s="96" t="s">
        <v>15</v>
      </c>
      <c r="V5" s="102" t="s">
        <v>132</v>
      </c>
    </row>
    <row r="6" spans="2:26">
      <c r="B6" s="11" t="s">
        <v>8</v>
      </c>
      <c r="C6" s="139">
        <f t="shared" si="0"/>
        <v>21.643446197063682</v>
      </c>
      <c r="D6" s="139">
        <f t="shared" si="1"/>
        <v>3.600233553240578</v>
      </c>
      <c r="E6" s="139">
        <f t="shared" si="2"/>
        <v>3.600233553240578</v>
      </c>
      <c r="F6" s="139">
        <f t="shared" si="3"/>
        <v>3.600233553240578</v>
      </c>
      <c r="G6" s="26"/>
      <c r="K6" s="77" t="s">
        <v>6</v>
      </c>
      <c r="L6" s="88">
        <f>$Q$3-$Q6*($S6+$T6*L$4)</f>
        <v>18.436424548466775</v>
      </c>
      <c r="M6" s="89">
        <f t="shared" ref="L6:P16" si="4">$Q$3-$Q6*($S6+$T6*M$4)</f>
        <v>21.68341362306116</v>
      </c>
      <c r="N6" s="89">
        <f t="shared" si="4"/>
        <v>23.306908160358351</v>
      </c>
      <c r="O6" s="89">
        <f t="shared" si="4"/>
        <v>24.930402697655541</v>
      </c>
      <c r="P6" s="89">
        <f t="shared" si="4"/>
        <v>28.177391772249926</v>
      </c>
      <c r="Q6" s="151">
        <f>((Q7*R7)+(Q8*R8)+(Q9*R9)+(Q10*R10)+(Q12*R12)+(Q13*R13)+(Q14*R14)+(Q15*R15)+(Q16*R16)+(Q17*R17)+(Q18*R18)+(Q19*R19)+(Q20*R20)+(Q21*R21)+(Q22*R22)+(Q23*R23)+(Q11*R11)+(Q24*R24))/R6</f>
        <v>0.24413451688679566</v>
      </c>
      <c r="R6" s="138">
        <f>SUM(R7:R24)</f>
        <v>1.7702000000000002</v>
      </c>
      <c r="S6" s="28">
        <v>43.8</v>
      </c>
      <c r="T6" s="36">
        <v>-13.3</v>
      </c>
      <c r="U6" s="96" t="s">
        <v>111</v>
      </c>
      <c r="V6" s="103">
        <f>Q6/0.155</f>
        <v>1.5750613992696494</v>
      </c>
      <c r="W6">
        <f>1/Q6</f>
        <v>4.0961024796985042</v>
      </c>
      <c r="X6" s="35"/>
      <c r="Y6" s="97"/>
      <c r="Z6" s="98"/>
    </row>
    <row r="7" spans="2:26">
      <c r="B7" s="11" t="s">
        <v>9</v>
      </c>
      <c r="C7" s="139">
        <f t="shared" si="0"/>
        <v>13.62688174624833</v>
      </c>
      <c r="D7" s="139">
        <f t="shared" si="1"/>
        <v>6.2475530920255657</v>
      </c>
      <c r="E7" s="139">
        <f t="shared" si="2"/>
        <v>6.2475530920255693</v>
      </c>
      <c r="F7" s="139">
        <f t="shared" si="3"/>
        <v>6.2475530920255657</v>
      </c>
      <c r="G7" s="26"/>
      <c r="K7" s="77" t="s">
        <v>7</v>
      </c>
      <c r="L7" s="90">
        <f t="shared" si="4"/>
        <v>10.284564576648723</v>
      </c>
      <c r="M7" s="91">
        <f t="shared" si="4"/>
        <v>17.194347652296408</v>
      </c>
      <c r="N7" s="91">
        <f t="shared" si="4"/>
        <v>20.649239190120252</v>
      </c>
      <c r="O7" s="91">
        <f t="shared" si="4"/>
        <v>24.104130727944096</v>
      </c>
      <c r="P7" s="91">
        <f t="shared" si="4"/>
        <v>31.01391380359178</v>
      </c>
      <c r="Q7" s="149">
        <f>Calibration_data!D24</f>
        <v>0.20382840931114118</v>
      </c>
      <c r="R7" s="137">
        <v>9.3899999999999997E-2</v>
      </c>
      <c r="S7" s="28">
        <v>65.5</v>
      </c>
      <c r="T7" s="36">
        <v>-33.9</v>
      </c>
      <c r="U7" s="96" t="s">
        <v>103</v>
      </c>
      <c r="V7" s="103">
        <f t="shared" ref="V7:V23" si="5">Q7/0.155</f>
        <v>1.3150219955557496</v>
      </c>
      <c r="X7" s="35"/>
      <c r="Y7" s="97"/>
      <c r="Z7" s="98"/>
    </row>
    <row r="8" spans="2:26">
      <c r="B8" s="11" t="s">
        <v>33</v>
      </c>
      <c r="C8" s="139">
        <f t="shared" ref="C8:C22" si="6">L10</f>
        <v>15.378740639321201</v>
      </c>
      <c r="D8" s="139">
        <f t="shared" ref="D8:D21" si="7">M10-L10</f>
        <v>5.7103338353614852</v>
      </c>
      <c r="E8" s="139">
        <f t="shared" ref="E8:E22" si="8">O10-M10</f>
        <v>5.7103338353614852</v>
      </c>
      <c r="F8" s="139">
        <f t="shared" ref="F8:F21" si="9">P10-O10</f>
        <v>5.7103338353614888</v>
      </c>
      <c r="G8" s="26"/>
      <c r="K8" s="77" t="s">
        <v>8</v>
      </c>
      <c r="L8" s="90">
        <f t="shared" si="4"/>
        <v>21.643446197063682</v>
      </c>
      <c r="M8" s="91">
        <f>$Q$3-$Q8*($S8+$T8*M$4)</f>
        <v>25.24367975030426</v>
      </c>
      <c r="N8" s="91">
        <f t="shared" si="4"/>
        <v>27.043796526924549</v>
      </c>
      <c r="O8" s="91">
        <f t="shared" si="4"/>
        <v>28.843913303544838</v>
      </c>
      <c r="P8" s="91">
        <f t="shared" si="4"/>
        <v>32.444146856785416</v>
      </c>
      <c r="Q8" s="149">
        <f>Calibration_data!D19</f>
        <v>0.10620157974160994</v>
      </c>
      <c r="R8" s="137">
        <v>4.36E-2</v>
      </c>
      <c r="S8" s="28">
        <v>65.5</v>
      </c>
      <c r="T8" s="36">
        <v>-33.9</v>
      </c>
      <c r="U8" s="96" t="s">
        <v>37</v>
      </c>
      <c r="V8" s="103">
        <f t="shared" si="5"/>
        <v>0.68517148220393509</v>
      </c>
      <c r="X8" s="35"/>
      <c r="Y8" s="97"/>
      <c r="Z8" s="98"/>
    </row>
    <row r="9" spans="2:26">
      <c r="B9" s="11" t="s">
        <v>32</v>
      </c>
      <c r="C9" s="139">
        <f t="shared" si="6"/>
        <v>7.6701470763348389</v>
      </c>
      <c r="D9" s="139">
        <f t="shared" si="7"/>
        <v>7.4681037383486668</v>
      </c>
      <c r="E9" s="139">
        <f t="shared" si="8"/>
        <v>7.4681037383486633</v>
      </c>
      <c r="F9" s="139">
        <f t="shared" si="9"/>
        <v>7.4681037383486633</v>
      </c>
      <c r="G9" s="26"/>
      <c r="K9" s="77" t="s">
        <v>9</v>
      </c>
      <c r="L9" s="90">
        <f t="shared" si="4"/>
        <v>13.62688174624833</v>
      </c>
      <c r="M9" s="91">
        <f t="shared" si="4"/>
        <v>19.874434838273896</v>
      </c>
      <c r="N9" s="91">
        <f t="shared" si="4"/>
        <v>22.99821138428668</v>
      </c>
      <c r="O9" s="91">
        <f t="shared" si="4"/>
        <v>26.121987930299465</v>
      </c>
      <c r="P9" s="91">
        <f t="shared" si="4"/>
        <v>32.369541022325031</v>
      </c>
      <c r="Q9" s="149">
        <f>Calibration_data!D18</f>
        <v>0.30475868741588141</v>
      </c>
      <c r="R9" s="137">
        <v>0.19390000000000002</v>
      </c>
      <c r="S9" s="28">
        <v>36.1</v>
      </c>
      <c r="T9" s="36">
        <v>-20.5</v>
      </c>
      <c r="U9" s="96" t="s">
        <v>9</v>
      </c>
      <c r="V9" s="103">
        <f t="shared" si="5"/>
        <v>1.9661850801024607</v>
      </c>
      <c r="X9" s="35"/>
      <c r="Y9" s="97"/>
      <c r="Z9" s="98"/>
    </row>
    <row r="10" spans="2:26">
      <c r="B10" s="11" t="s">
        <v>35</v>
      </c>
      <c r="C10" s="139">
        <f t="shared" si="6"/>
        <v>12.5766969907448</v>
      </c>
      <c r="D10" s="139">
        <f t="shared" si="7"/>
        <v>6.0553475351009354</v>
      </c>
      <c r="E10" s="139">
        <f t="shared" si="8"/>
        <v>6.0553475351009318</v>
      </c>
      <c r="F10" s="139">
        <f t="shared" si="9"/>
        <v>6.0553475351009354</v>
      </c>
      <c r="G10" s="26"/>
      <c r="K10" s="77" t="s">
        <v>33</v>
      </c>
      <c r="L10" s="90">
        <f t="shared" si="4"/>
        <v>15.378740639321201</v>
      </c>
      <c r="M10" s="91">
        <f t="shared" si="4"/>
        <v>21.089074474682686</v>
      </c>
      <c r="N10" s="91">
        <f>$Q$3-$Q10*($S10+$T10*N$4)</f>
        <v>23.944241392363431</v>
      </c>
      <c r="O10" s="91">
        <f t="shared" si="4"/>
        <v>26.799408310044171</v>
      </c>
      <c r="P10" s="91">
        <f t="shared" si="4"/>
        <v>32.50974214540566</v>
      </c>
      <c r="Q10" s="149">
        <f>Calibration_data!D15</f>
        <v>0.27855287001763351</v>
      </c>
      <c r="R10" s="137">
        <v>0.14269999999999999</v>
      </c>
      <c r="S10" s="28">
        <v>36.1</v>
      </c>
      <c r="T10" s="36">
        <v>-20.5</v>
      </c>
      <c r="U10" s="96" t="s">
        <v>110</v>
      </c>
      <c r="V10" s="103">
        <f t="shared" si="5"/>
        <v>1.7971152904363452</v>
      </c>
      <c r="X10" s="35"/>
      <c r="Y10" s="97"/>
      <c r="Z10" s="98"/>
    </row>
    <row r="11" spans="2:26">
      <c r="B11" s="11" t="s">
        <v>34</v>
      </c>
      <c r="C11" s="139">
        <f t="shared" si="6"/>
        <v>12.5766969907448</v>
      </c>
      <c r="D11" s="139">
        <f t="shared" si="7"/>
        <v>6.0553475351009354</v>
      </c>
      <c r="E11" s="139">
        <f t="shared" si="8"/>
        <v>6.0553475351009318</v>
      </c>
      <c r="F11" s="139">
        <f t="shared" si="9"/>
        <v>6.0553475351009354</v>
      </c>
      <c r="G11" s="26"/>
      <c r="K11" s="77" t="s">
        <v>32</v>
      </c>
      <c r="L11" s="90">
        <f>$Q$3-$Q11*($S11+$T11*L$4)</f>
        <v>7.6701470763348389</v>
      </c>
      <c r="M11" s="91">
        <f>$Q$3-$Q11*($S11+$T11*M$4)</f>
        <v>15.138250814683506</v>
      </c>
      <c r="N11" s="91">
        <f>$Q$3-$Q11*($S11+$T11*N$4)</f>
        <v>18.872302683857836</v>
      </c>
      <c r="O11" s="91">
        <f>$Q$3-$Q11*($S11+$T11*O$4)</f>
        <v>22.606354553032169</v>
      </c>
      <c r="P11" s="91">
        <f>$Q$3-$Q11*($S11+$T11*P$4)</f>
        <v>30.074458291380832</v>
      </c>
      <c r="Q11" s="149">
        <f>Calibration_data!D14</f>
        <v>0.38297967888967505</v>
      </c>
      <c r="R11" s="137">
        <v>9.7099999999999992E-2</v>
      </c>
      <c r="S11" s="28">
        <v>39.5</v>
      </c>
      <c r="T11" s="36">
        <v>-19.5</v>
      </c>
      <c r="U11" s="96" t="s">
        <v>102</v>
      </c>
      <c r="V11" s="103">
        <f>Q11/0.155</f>
        <v>2.4708366379979037</v>
      </c>
      <c r="X11" s="35"/>
      <c r="Y11" s="97"/>
      <c r="Z11" s="98"/>
    </row>
    <row r="12" spans="2:26">
      <c r="B12" s="11" t="s">
        <v>22</v>
      </c>
      <c r="C12" s="139">
        <f t="shared" si="6"/>
        <v>16.585995964109131</v>
      </c>
      <c r="D12" s="139">
        <f t="shared" si="7"/>
        <v>4.9221096471171819</v>
      </c>
      <c r="E12" s="139">
        <f t="shared" si="8"/>
        <v>4.9221096471171748</v>
      </c>
      <c r="F12" s="139">
        <f t="shared" si="9"/>
        <v>4.9221096471171784</v>
      </c>
      <c r="G12" s="26"/>
      <c r="K12" s="77" t="s">
        <v>35</v>
      </c>
      <c r="L12" s="90">
        <f t="shared" si="4"/>
        <v>12.5766969907448</v>
      </c>
      <c r="M12" s="91">
        <f t="shared" si="4"/>
        <v>18.632044525845735</v>
      </c>
      <c r="N12" s="91">
        <f>$Q$3-$Q12*($S12+$T12*N$4)</f>
        <v>21.659718293396203</v>
      </c>
      <c r="O12" s="91">
        <f t="shared" si="4"/>
        <v>24.687392060946667</v>
      </c>
      <c r="P12" s="91">
        <f t="shared" si="4"/>
        <v>30.742739596047603</v>
      </c>
      <c r="Q12" s="149">
        <f>Calibration_data!D12</f>
        <v>0.28698329550241392</v>
      </c>
      <c r="R12" s="137">
        <v>8.3600000000000008E-2</v>
      </c>
      <c r="S12" s="28">
        <v>43</v>
      </c>
      <c r="T12" s="36">
        <v>-21.1</v>
      </c>
      <c r="U12" s="96" t="s">
        <v>108</v>
      </c>
      <c r="V12" s="103">
        <f t="shared" si="5"/>
        <v>1.8515051322736382</v>
      </c>
      <c r="X12" s="35"/>
      <c r="Y12" s="97"/>
      <c r="Z12" s="98"/>
    </row>
    <row r="13" spans="2:26">
      <c r="B13" s="11" t="s">
        <v>23</v>
      </c>
      <c r="C13" s="139">
        <f t="shared" si="6"/>
        <v>16.585995964109131</v>
      </c>
      <c r="D13" s="139">
        <f t="shared" si="7"/>
        <v>4.9221096471171819</v>
      </c>
      <c r="E13" s="139">
        <f t="shared" si="8"/>
        <v>4.9221096471171748</v>
      </c>
      <c r="F13" s="139">
        <f t="shared" si="9"/>
        <v>4.9221096471171784</v>
      </c>
      <c r="G13" s="26"/>
      <c r="K13" s="77" t="s">
        <v>34</v>
      </c>
      <c r="L13" s="90">
        <f t="shared" si="4"/>
        <v>12.5766969907448</v>
      </c>
      <c r="M13" s="91">
        <f t="shared" si="4"/>
        <v>18.632044525845735</v>
      </c>
      <c r="N13" s="91">
        <f t="shared" si="4"/>
        <v>21.659718293396203</v>
      </c>
      <c r="O13" s="91">
        <f t="shared" si="4"/>
        <v>24.687392060946667</v>
      </c>
      <c r="P13" s="91">
        <f t="shared" si="4"/>
        <v>30.742739596047603</v>
      </c>
      <c r="Q13" s="149">
        <f>Calibration_data!D13</f>
        <v>0.28698329550241392</v>
      </c>
      <c r="R13" s="137">
        <v>8.3600000000000008E-2</v>
      </c>
      <c r="S13" s="28">
        <v>43</v>
      </c>
      <c r="T13" s="36">
        <v>-21.1</v>
      </c>
      <c r="U13" s="96" t="s">
        <v>109</v>
      </c>
      <c r="V13" s="103">
        <f t="shared" si="5"/>
        <v>1.8515051322736382</v>
      </c>
      <c r="X13" s="35"/>
      <c r="Y13" s="97"/>
      <c r="Z13" s="98"/>
    </row>
    <row r="14" spans="2:26">
      <c r="B14" s="11" t="s">
        <v>24</v>
      </c>
      <c r="C14" s="139">
        <f t="shared" si="6"/>
        <v>13.638061866160726</v>
      </c>
      <c r="D14" s="139">
        <f t="shared" si="7"/>
        <v>6.82309819130408</v>
      </c>
      <c r="E14" s="139">
        <f t="shared" si="8"/>
        <v>6.82309819130408</v>
      </c>
      <c r="F14" s="139">
        <f t="shared" si="9"/>
        <v>6.8230981913040836</v>
      </c>
      <c r="G14" s="26"/>
      <c r="K14" s="77" t="s">
        <v>22</v>
      </c>
      <c r="L14" s="90">
        <f t="shared" si="4"/>
        <v>16.585995964109131</v>
      </c>
      <c r="M14" s="91">
        <f t="shared" si="4"/>
        <v>21.508105611226313</v>
      </c>
      <c r="N14" s="91">
        <f t="shared" si="4"/>
        <v>23.969160434784897</v>
      </c>
      <c r="O14" s="91">
        <f t="shared" si="4"/>
        <v>26.430215258343488</v>
      </c>
      <c r="P14" s="91">
        <f t="shared" si="4"/>
        <v>31.352324905460666</v>
      </c>
      <c r="Q14" s="149">
        <f>Calibration_data!D10</f>
        <v>0.23327533872593259</v>
      </c>
      <c r="R14" s="137">
        <v>6.4799999999999996E-2</v>
      </c>
      <c r="S14" s="28">
        <v>43</v>
      </c>
      <c r="T14" s="36">
        <v>-21.1</v>
      </c>
      <c r="U14" s="96" t="s">
        <v>106</v>
      </c>
      <c r="V14" s="103">
        <f t="shared" si="5"/>
        <v>1.5050021853285973</v>
      </c>
      <c r="X14" s="35"/>
      <c r="Y14" s="97"/>
      <c r="Z14" s="98"/>
    </row>
    <row r="15" spans="2:26">
      <c r="B15" s="11" t="s">
        <v>25</v>
      </c>
      <c r="C15" s="139">
        <f t="shared" si="6"/>
        <v>13.638061866160726</v>
      </c>
      <c r="D15" s="139">
        <f t="shared" si="7"/>
        <v>6.82309819130408</v>
      </c>
      <c r="E15" s="139">
        <f t="shared" si="8"/>
        <v>6.82309819130408</v>
      </c>
      <c r="F15" s="139">
        <f t="shared" si="9"/>
        <v>6.8230981913040836</v>
      </c>
      <c r="G15" s="26"/>
      <c r="K15" s="77" t="s">
        <v>23</v>
      </c>
      <c r="L15" s="90">
        <f t="shared" si="4"/>
        <v>16.585995964109131</v>
      </c>
      <c r="M15" s="91">
        <f t="shared" si="4"/>
        <v>21.508105611226313</v>
      </c>
      <c r="N15" s="91">
        <f t="shared" si="4"/>
        <v>23.969160434784897</v>
      </c>
      <c r="O15" s="91">
        <f t="shared" si="4"/>
        <v>26.430215258343488</v>
      </c>
      <c r="P15" s="91">
        <f t="shared" si="4"/>
        <v>31.352324905460666</v>
      </c>
      <c r="Q15" s="149">
        <f>Calibration_data!D11</f>
        <v>0.23327533872593259</v>
      </c>
      <c r="R15" s="137">
        <v>6.4799999999999996E-2</v>
      </c>
      <c r="S15" s="28">
        <v>43</v>
      </c>
      <c r="T15" s="36">
        <v>-21.1</v>
      </c>
      <c r="U15" s="96" t="s">
        <v>107</v>
      </c>
      <c r="V15" s="103">
        <f t="shared" si="5"/>
        <v>1.5050021853285973</v>
      </c>
      <c r="X15" s="35"/>
      <c r="Y15" s="97"/>
      <c r="Z15" s="98"/>
    </row>
    <row r="16" spans="2:26">
      <c r="B16" s="11" t="s">
        <v>26</v>
      </c>
      <c r="C16" s="139">
        <f t="shared" si="6"/>
        <v>15.655870919271283</v>
      </c>
      <c r="D16" s="139">
        <f t="shared" si="7"/>
        <v>4.8267766732183155</v>
      </c>
      <c r="E16" s="139">
        <f t="shared" si="8"/>
        <v>4.8267766732183119</v>
      </c>
      <c r="F16" s="139">
        <f t="shared" si="9"/>
        <v>4.8267766732183155</v>
      </c>
      <c r="G16" s="26"/>
      <c r="K16" s="77" t="s">
        <v>24</v>
      </c>
      <c r="L16" s="90">
        <f t="shared" si="4"/>
        <v>13.638061866160726</v>
      </c>
      <c r="M16" s="91">
        <f t="shared" si="4"/>
        <v>20.461160057464806</v>
      </c>
      <c r="N16" s="91">
        <f t="shared" si="4"/>
        <v>23.872709153116844</v>
      </c>
      <c r="O16" s="91">
        <f t="shared" si="4"/>
        <v>27.284258248768886</v>
      </c>
      <c r="P16" s="91">
        <f t="shared" si="4"/>
        <v>34.107356440072969</v>
      </c>
      <c r="Q16" s="149">
        <f>Calibration_data!D22</f>
        <v>0.11928493341440699</v>
      </c>
      <c r="R16" s="137">
        <v>4.6100000000000002E-2</v>
      </c>
      <c r="S16" s="28">
        <v>84.9</v>
      </c>
      <c r="T16" s="36">
        <v>-57.2</v>
      </c>
      <c r="U16" s="96" t="s">
        <v>104</v>
      </c>
      <c r="V16" s="103">
        <f t="shared" si="5"/>
        <v>0.76958021557681933</v>
      </c>
      <c r="X16" s="35"/>
      <c r="Y16" s="97"/>
      <c r="Z16" s="98"/>
    </row>
    <row r="17" spans="2:26">
      <c r="B17" s="11" t="s">
        <v>27</v>
      </c>
      <c r="C17" s="139">
        <f t="shared" si="6"/>
        <v>15.655870919271283</v>
      </c>
      <c r="D17" s="139">
        <f t="shared" si="7"/>
        <v>4.8267766732183155</v>
      </c>
      <c r="E17" s="139">
        <f t="shared" si="8"/>
        <v>4.8267766732183119</v>
      </c>
      <c r="F17" s="139">
        <f t="shared" si="9"/>
        <v>4.8267766732183155</v>
      </c>
      <c r="G17" s="26"/>
      <c r="K17" s="77" t="s">
        <v>25</v>
      </c>
      <c r="L17" s="90">
        <f t="shared" ref="L17:P24" si="10">$Q$3-$Q17*($S17+$T17*L$4)</f>
        <v>13.638061866160726</v>
      </c>
      <c r="M17" s="91">
        <f t="shared" si="10"/>
        <v>20.461160057464806</v>
      </c>
      <c r="N17" s="91">
        <f t="shared" si="10"/>
        <v>23.872709153116844</v>
      </c>
      <c r="O17" s="91">
        <f t="shared" si="10"/>
        <v>27.284258248768886</v>
      </c>
      <c r="P17" s="91">
        <f t="shared" si="10"/>
        <v>34.107356440072969</v>
      </c>
      <c r="Q17" s="149">
        <f>Calibration_data!D23</f>
        <v>0.11928493341440699</v>
      </c>
      <c r="R17" s="137">
        <v>4.6100000000000002E-2</v>
      </c>
      <c r="S17" s="28">
        <v>84.9</v>
      </c>
      <c r="T17" s="36">
        <v>-57.2</v>
      </c>
      <c r="U17" s="96" t="s">
        <v>105</v>
      </c>
      <c r="V17" s="103">
        <f t="shared" si="5"/>
        <v>0.76958021557681933</v>
      </c>
      <c r="X17" s="35"/>
      <c r="Y17" s="97"/>
      <c r="Z17" s="98"/>
    </row>
    <row r="18" spans="2:26">
      <c r="B18" s="11" t="s">
        <v>28</v>
      </c>
      <c r="C18" s="139">
        <f t="shared" si="6"/>
        <v>17.945917146208672</v>
      </c>
      <c r="D18" s="139">
        <f t="shared" si="7"/>
        <v>4.2242110425400412</v>
      </c>
      <c r="E18" s="139">
        <f t="shared" si="8"/>
        <v>4.2242110425400341</v>
      </c>
      <c r="F18" s="139">
        <f t="shared" si="9"/>
        <v>4.2242110425400412</v>
      </c>
      <c r="G18" s="26"/>
      <c r="K18" s="77" t="s">
        <v>136</v>
      </c>
      <c r="L18" s="90">
        <f t="shared" si="10"/>
        <v>15.655870919271283</v>
      </c>
      <c r="M18" s="91">
        <f t="shared" si="10"/>
        <v>20.482647592489599</v>
      </c>
      <c r="N18" s="91">
        <f t="shared" si="10"/>
        <v>22.896035929098758</v>
      </c>
      <c r="O18" s="91">
        <f t="shared" si="10"/>
        <v>25.309424265707911</v>
      </c>
      <c r="P18" s="91">
        <f t="shared" si="10"/>
        <v>30.136200938926226</v>
      </c>
      <c r="Q18" s="149">
        <f>Calibration_data!D25</f>
        <v>0.2377722499122322</v>
      </c>
      <c r="R18" s="137">
        <v>0.152</v>
      </c>
      <c r="S18" s="28">
        <v>46.7</v>
      </c>
      <c r="T18" s="36">
        <v>-20.3</v>
      </c>
      <c r="U18" s="96" t="s">
        <v>100</v>
      </c>
      <c r="V18" s="103">
        <f t="shared" si="5"/>
        <v>1.5340145155627884</v>
      </c>
      <c r="X18" s="35"/>
      <c r="Y18" s="97"/>
      <c r="Z18" s="98"/>
    </row>
    <row r="19" spans="2:26">
      <c r="B19" s="11" t="s">
        <v>29</v>
      </c>
      <c r="C19" s="139">
        <f t="shared" si="6"/>
        <v>17.945917146208672</v>
      </c>
      <c r="D19" s="139">
        <f t="shared" si="7"/>
        <v>4.2242110425400412</v>
      </c>
      <c r="E19" s="139">
        <f t="shared" si="8"/>
        <v>4.2242110425400341</v>
      </c>
      <c r="F19" s="139">
        <f t="shared" si="9"/>
        <v>4.2242110425400412</v>
      </c>
      <c r="G19" s="26"/>
      <c r="K19" s="77" t="s">
        <v>137</v>
      </c>
      <c r="L19" s="90">
        <f t="shared" si="10"/>
        <v>15.655870919271283</v>
      </c>
      <c r="M19" s="91">
        <f t="shared" si="10"/>
        <v>20.482647592489599</v>
      </c>
      <c r="N19" s="91">
        <f t="shared" si="10"/>
        <v>22.896035929098758</v>
      </c>
      <c r="O19" s="91">
        <f t="shared" si="10"/>
        <v>25.309424265707911</v>
      </c>
      <c r="P19" s="91">
        <f t="shared" si="10"/>
        <v>30.136200938926226</v>
      </c>
      <c r="Q19" s="149">
        <f>Calibration_data!D26</f>
        <v>0.2377722499122322</v>
      </c>
      <c r="R19" s="137">
        <v>0.152</v>
      </c>
      <c r="S19" s="28">
        <v>46.7</v>
      </c>
      <c r="T19" s="36">
        <v>-20.3</v>
      </c>
      <c r="U19" s="96" t="s">
        <v>101</v>
      </c>
      <c r="V19" s="103">
        <f t="shared" si="5"/>
        <v>1.5340145155627884</v>
      </c>
      <c r="X19" s="35"/>
      <c r="Y19" s="97"/>
      <c r="Z19" s="98"/>
    </row>
    <row r="20" spans="2:26">
      <c r="B20" s="11" t="s">
        <v>30</v>
      </c>
      <c r="C20" s="139">
        <f t="shared" si="6"/>
        <v>19.925624668748</v>
      </c>
      <c r="D20" s="139">
        <f t="shared" si="7"/>
        <v>3.7033029063436871</v>
      </c>
      <c r="E20" s="139">
        <f t="shared" si="8"/>
        <v>3.7033029063436906</v>
      </c>
      <c r="F20" s="139">
        <f t="shared" si="9"/>
        <v>3.7033029063436906</v>
      </c>
      <c r="G20" s="26"/>
      <c r="K20" s="77" t="s">
        <v>28</v>
      </c>
      <c r="L20" s="90">
        <f t="shared" si="10"/>
        <v>17.945917146208672</v>
      </c>
      <c r="M20" s="91">
        <f t="shared" si="10"/>
        <v>22.170128188748713</v>
      </c>
      <c r="N20" s="91">
        <f t="shared" si="10"/>
        <v>24.28223371001873</v>
      </c>
      <c r="O20" s="91">
        <f t="shared" si="10"/>
        <v>26.394339231288747</v>
      </c>
      <c r="P20" s="91">
        <f t="shared" si="10"/>
        <v>30.618550273828788</v>
      </c>
      <c r="Q20" s="149">
        <f>Calibration_data!D16</f>
        <v>0.20808921391822849</v>
      </c>
      <c r="R20" s="137">
        <v>0.1351</v>
      </c>
      <c r="S20" s="28">
        <v>46.7</v>
      </c>
      <c r="T20" s="36">
        <v>-20.3</v>
      </c>
      <c r="U20" s="96" t="s">
        <v>98</v>
      </c>
      <c r="V20" s="103">
        <f t="shared" si="5"/>
        <v>1.3425110575369581</v>
      </c>
      <c r="X20" s="35"/>
      <c r="Y20" s="97"/>
      <c r="Z20" s="98"/>
    </row>
    <row r="21" spans="2:26">
      <c r="B21" s="11" t="s">
        <v>31</v>
      </c>
      <c r="C21" s="139">
        <f t="shared" si="6"/>
        <v>19.925624668748</v>
      </c>
      <c r="D21" s="139">
        <f t="shared" si="7"/>
        <v>3.7033029063436871</v>
      </c>
      <c r="E21" s="139">
        <f t="shared" si="8"/>
        <v>3.7033029063436906</v>
      </c>
      <c r="F21" s="139">
        <f t="shared" si="9"/>
        <v>3.7033029063436906</v>
      </c>
      <c r="G21" s="26"/>
      <c r="K21" s="77" t="s">
        <v>29</v>
      </c>
      <c r="L21" s="90">
        <f t="shared" si="10"/>
        <v>17.945917146208672</v>
      </c>
      <c r="M21" s="91">
        <f t="shared" si="10"/>
        <v>22.170128188748713</v>
      </c>
      <c r="N21" s="91">
        <f t="shared" si="10"/>
        <v>24.28223371001873</v>
      </c>
      <c r="O21" s="91">
        <f t="shared" si="10"/>
        <v>26.394339231288747</v>
      </c>
      <c r="P21" s="91">
        <f t="shared" si="10"/>
        <v>30.618550273828788</v>
      </c>
      <c r="Q21" s="149">
        <f>Calibration_data!D17</f>
        <v>0.20808921391822849</v>
      </c>
      <c r="R21" s="137">
        <v>0.1351</v>
      </c>
      <c r="S21" s="28">
        <v>46.7</v>
      </c>
      <c r="T21" s="36">
        <v>-20.3</v>
      </c>
      <c r="U21" s="96" t="s">
        <v>99</v>
      </c>
      <c r="V21" s="103">
        <f t="shared" si="5"/>
        <v>1.3425110575369581</v>
      </c>
      <c r="X21" s="35"/>
      <c r="Y21" s="97"/>
      <c r="Z21" s="98"/>
    </row>
    <row r="22" spans="2:26" ht="15.75" thickBot="1">
      <c r="B22" s="12" t="s">
        <v>10</v>
      </c>
      <c r="C22" s="140">
        <f t="shared" si="6"/>
        <v>14.601780484381671</v>
      </c>
      <c r="D22" s="140">
        <f>M24-L24</f>
        <v>5.5020404444299231</v>
      </c>
      <c r="E22" s="140">
        <f t="shared" si="8"/>
        <v>5.5020404444299302</v>
      </c>
      <c r="F22" s="140">
        <f>P24-O24</f>
        <v>5.5020404444299231</v>
      </c>
      <c r="G22" s="13"/>
      <c r="K22" s="77" t="s">
        <v>30</v>
      </c>
      <c r="L22" s="90">
        <f t="shared" si="10"/>
        <v>19.925624668748</v>
      </c>
      <c r="M22" s="91">
        <f t="shared" si="10"/>
        <v>23.628927575091687</v>
      </c>
      <c r="N22" s="91">
        <f t="shared" si="10"/>
        <v>25.480579028263534</v>
      </c>
      <c r="O22" s="91">
        <f t="shared" si="10"/>
        <v>27.332230481435378</v>
      </c>
      <c r="P22" s="91">
        <f t="shared" si="10"/>
        <v>31.035533387779068</v>
      </c>
      <c r="Q22" s="149">
        <f>Calibration_data!D20</f>
        <v>0.18242871459821128</v>
      </c>
      <c r="R22" s="137">
        <v>5.96E-2</v>
      </c>
      <c r="S22" s="28">
        <v>46.7</v>
      </c>
      <c r="T22" s="36">
        <v>-20.3</v>
      </c>
      <c r="U22" s="96" t="s">
        <v>96</v>
      </c>
      <c r="V22" s="103">
        <f t="shared" si="5"/>
        <v>1.176959449020718</v>
      </c>
      <c r="X22" s="34"/>
      <c r="Y22" s="97"/>
      <c r="Z22" s="98"/>
    </row>
    <row r="23" spans="2:26">
      <c r="K23" s="77" t="s">
        <v>31</v>
      </c>
      <c r="L23" s="90">
        <f t="shared" si="10"/>
        <v>19.925624668748</v>
      </c>
      <c r="M23" s="91">
        <f t="shared" si="10"/>
        <v>23.628927575091687</v>
      </c>
      <c r="N23" s="91">
        <f t="shared" si="10"/>
        <v>25.480579028263534</v>
      </c>
      <c r="O23" s="91">
        <f t="shared" si="10"/>
        <v>27.332230481435378</v>
      </c>
      <c r="P23" s="91">
        <f t="shared" si="10"/>
        <v>31.035533387779068</v>
      </c>
      <c r="Q23" s="149">
        <f>Calibration_data!D21</f>
        <v>0.18242871459821128</v>
      </c>
      <c r="R23" s="137">
        <v>5.96E-2</v>
      </c>
      <c r="S23" s="28">
        <v>46.7</v>
      </c>
      <c r="T23" s="36">
        <v>-20.3</v>
      </c>
      <c r="U23" s="96" t="s">
        <v>97</v>
      </c>
      <c r="V23" s="103">
        <f t="shared" si="5"/>
        <v>1.176959449020718</v>
      </c>
    </row>
    <row r="24" spans="2:26" ht="15.75" thickBot="1">
      <c r="K24" s="72" t="s">
        <v>10</v>
      </c>
      <c r="L24" s="141">
        <f t="shared" si="10"/>
        <v>14.601780484381671</v>
      </c>
      <c r="M24" s="142">
        <f t="shared" si="10"/>
        <v>20.103820928811594</v>
      </c>
      <c r="N24" s="142">
        <f t="shared" si="10"/>
        <v>22.854841151026559</v>
      </c>
      <c r="O24" s="142">
        <f t="shared" si="10"/>
        <v>25.605861373241524</v>
      </c>
      <c r="P24" s="142">
        <f t="shared" si="10"/>
        <v>31.107901817671447</v>
      </c>
      <c r="Q24" s="150">
        <f>Calibration_data!D27</f>
        <v>0.28215592022717573</v>
      </c>
      <c r="R24" s="136">
        <v>0.11660000000000001</v>
      </c>
      <c r="S24" s="28">
        <v>39.5</v>
      </c>
      <c r="T24" s="36">
        <v>-19.5</v>
      </c>
      <c r="V24" s="101"/>
    </row>
    <row r="26" spans="2:26">
      <c r="W26" s="61"/>
      <c r="X26" s="61"/>
      <c r="Y26" s="61"/>
    </row>
    <row r="27" spans="2:26">
      <c r="W27" s="61"/>
      <c r="X27" s="60"/>
      <c r="Y27" s="60"/>
    </row>
    <row r="28" spans="2:26">
      <c r="Q28" s="36"/>
      <c r="R28" s="60"/>
      <c r="T28" s="60"/>
      <c r="U28" s="60"/>
      <c r="V28" s="60"/>
      <c r="W28" s="63"/>
      <c r="X28" s="60"/>
      <c r="Y28" s="60"/>
    </row>
    <row r="29" spans="2:26">
      <c r="O29" s="7"/>
      <c r="P29" s="7"/>
      <c r="Q29" s="67"/>
      <c r="R29" s="68"/>
      <c r="T29" s="62"/>
      <c r="U29" s="62"/>
      <c r="V29" s="62"/>
      <c r="W29" s="63"/>
      <c r="X29" s="60"/>
      <c r="Y29" s="60"/>
    </row>
    <row r="30" spans="2:26">
      <c r="O30" s="65"/>
      <c r="P30" s="65"/>
      <c r="Q30" s="69"/>
      <c r="R30" s="66"/>
      <c r="T30" s="62"/>
      <c r="U30" s="62"/>
      <c r="V30" s="62"/>
      <c r="W30" s="63"/>
      <c r="X30" s="60"/>
      <c r="Y30" s="60"/>
    </row>
    <row r="31" spans="2:26">
      <c r="O31" s="65"/>
      <c r="P31" s="70"/>
      <c r="Q31" s="69"/>
      <c r="R31" s="66"/>
      <c r="T31" s="62"/>
      <c r="U31" s="62"/>
      <c r="V31" s="62"/>
      <c r="W31" s="63"/>
      <c r="X31" s="60"/>
      <c r="Y31" s="60"/>
    </row>
    <row r="32" spans="2:26">
      <c r="O32" s="65"/>
      <c r="P32" s="70"/>
      <c r="Q32" s="69"/>
      <c r="R32" s="66"/>
      <c r="T32" s="62"/>
      <c r="U32" s="62"/>
      <c r="V32" s="62"/>
      <c r="W32" s="63"/>
      <c r="X32" s="60"/>
      <c r="Y32" s="60"/>
    </row>
    <row r="33" spans="15:25">
      <c r="O33" s="65"/>
      <c r="P33" s="70"/>
      <c r="Q33" s="69"/>
      <c r="R33" s="66"/>
      <c r="T33" s="62"/>
      <c r="U33" s="62"/>
      <c r="V33" s="62"/>
      <c r="W33" s="63"/>
      <c r="X33" s="60"/>
      <c r="Y33" s="60"/>
    </row>
    <row r="34" spans="15:25">
      <c r="O34" s="65"/>
      <c r="P34" s="70"/>
      <c r="Q34" s="69"/>
      <c r="R34" s="66"/>
      <c r="T34" s="62"/>
      <c r="U34" s="62"/>
      <c r="V34" s="62"/>
      <c r="W34" s="63"/>
      <c r="X34" s="60"/>
      <c r="Y34" s="60"/>
    </row>
    <row r="35" spans="15:25">
      <c r="O35" s="65"/>
      <c r="P35" s="70"/>
      <c r="Q35" s="69"/>
      <c r="R35" s="66"/>
      <c r="T35" s="62"/>
      <c r="U35" s="62"/>
      <c r="V35" s="62"/>
      <c r="W35" s="63"/>
      <c r="X35" s="60"/>
      <c r="Y35" s="60"/>
    </row>
    <row r="36" spans="15:25">
      <c r="O36" s="65"/>
      <c r="P36" s="70"/>
      <c r="Q36" s="69"/>
      <c r="R36" s="66"/>
      <c r="T36" s="62"/>
      <c r="U36" s="62"/>
      <c r="V36" s="62"/>
      <c r="W36" s="63"/>
      <c r="X36" s="60"/>
      <c r="Y36" s="60"/>
    </row>
    <row r="37" spans="15:25">
      <c r="O37" s="65"/>
      <c r="P37" s="70"/>
      <c r="Q37" s="69"/>
      <c r="R37" s="66"/>
      <c r="T37" s="62"/>
      <c r="U37" s="62"/>
      <c r="V37" s="62"/>
      <c r="W37" s="63"/>
      <c r="X37" s="60"/>
      <c r="Y37" s="60"/>
    </row>
    <row r="38" spans="15:25">
      <c r="O38" s="65"/>
      <c r="P38" s="70"/>
      <c r="Q38" s="69"/>
      <c r="R38" s="66"/>
      <c r="T38" s="62"/>
      <c r="U38" s="62"/>
      <c r="V38" s="62"/>
      <c r="W38" s="63"/>
      <c r="X38" s="60"/>
      <c r="Y38" s="60"/>
    </row>
    <row r="39" spans="15:25">
      <c r="O39" s="65"/>
      <c r="P39" s="70"/>
      <c r="Q39" s="69"/>
      <c r="R39" s="66"/>
      <c r="T39" s="62"/>
      <c r="U39" s="62"/>
      <c r="V39" s="62"/>
      <c r="W39" s="63"/>
      <c r="X39" s="60"/>
      <c r="Y39" s="60"/>
    </row>
    <row r="40" spans="15:25">
      <c r="O40" s="65"/>
      <c r="P40" s="70"/>
      <c r="Q40" s="69"/>
      <c r="R40" s="66"/>
      <c r="T40" s="62"/>
      <c r="U40" s="62"/>
      <c r="V40" s="62"/>
      <c r="W40" s="63"/>
      <c r="X40" s="60"/>
      <c r="Y40" s="60"/>
    </row>
    <row r="41" spans="15:25">
      <c r="O41" s="65"/>
      <c r="P41" s="70"/>
      <c r="Q41" s="69"/>
      <c r="R41" s="66"/>
      <c r="T41" s="62"/>
      <c r="U41" s="62"/>
      <c r="V41" s="62"/>
      <c r="W41" s="63"/>
      <c r="X41" s="60"/>
      <c r="Y41" s="60"/>
    </row>
    <row r="42" spans="15:25">
      <c r="O42" s="65"/>
      <c r="P42" s="70"/>
      <c r="Q42" s="69"/>
      <c r="R42" s="66"/>
      <c r="T42" s="62"/>
      <c r="U42" s="62"/>
      <c r="V42" s="62"/>
      <c r="W42" s="63"/>
      <c r="X42" s="60"/>
      <c r="Y42" s="60"/>
    </row>
    <row r="43" spans="15:25">
      <c r="O43" s="65"/>
      <c r="P43" s="70"/>
      <c r="Q43" s="69"/>
      <c r="R43" s="66"/>
      <c r="T43" s="62"/>
      <c r="U43" s="62"/>
      <c r="V43" s="62"/>
      <c r="W43" s="63"/>
      <c r="X43" s="60"/>
      <c r="Y43" s="60"/>
    </row>
    <row r="44" spans="15:25">
      <c r="O44" s="65"/>
      <c r="P44" s="70"/>
      <c r="Q44" s="69"/>
      <c r="R44" s="66"/>
      <c r="T44" s="62"/>
      <c r="U44" s="62"/>
      <c r="V44" s="62"/>
      <c r="W44" s="63"/>
      <c r="X44" s="60"/>
      <c r="Y44" s="60"/>
    </row>
    <row r="45" spans="15:25">
      <c r="O45" s="65"/>
      <c r="P45" s="70"/>
      <c r="Q45" s="69"/>
      <c r="R45" s="66"/>
      <c r="S45" s="68"/>
      <c r="T45" s="62"/>
      <c r="U45" s="62"/>
      <c r="V45" s="62"/>
      <c r="W45" s="63"/>
      <c r="X45" s="60"/>
      <c r="Y45" s="60"/>
    </row>
    <row r="46" spans="15:25">
      <c r="O46" s="65"/>
      <c r="P46" s="70"/>
      <c r="Q46" s="71"/>
      <c r="R46" s="66"/>
      <c r="S46" s="68"/>
      <c r="T46" s="62"/>
      <c r="U46" s="62"/>
      <c r="V46" s="62"/>
    </row>
    <row r="47" spans="15:25">
      <c r="O47" s="65"/>
      <c r="P47" s="70"/>
      <c r="Q47" s="7"/>
      <c r="R47" s="7"/>
      <c r="S47" s="7"/>
    </row>
    <row r="48" spans="15:25">
      <c r="O48" s="36"/>
      <c r="P48" s="59"/>
    </row>
  </sheetData>
  <hyperlinks>
    <hyperlink ref="W2" r:id="rId1"/>
    <hyperlink ref="W3" r:id="rId2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Measurements_Results</vt:lpstr>
      <vt:lpstr>Comfort zones diagram</vt:lpstr>
      <vt:lpstr>Calibration_data</vt:lpstr>
      <vt:lpstr>Diagram data Rcl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2013-05-16T12:45:39Z</dcterms:modified>
</cp:coreProperties>
</file>